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jercicio 2015\Subdirección de Seguimiento y Análisis del Gasto\Repositorio de Información\Portal de Cumplimiento a la LGCG\Observaciones al Portal\Documento Excel\"/>
    </mc:Choice>
  </mc:AlternateContent>
  <bookViews>
    <workbookView xWindow="0" yWindow="0" windowWidth="18870" windowHeight="9060" activeTab="4"/>
  </bookViews>
  <sheets>
    <sheet name="1er trimestre 2015-recurso 2011" sheetId="1" r:id="rId1"/>
    <sheet name="1er trimestre 2015-recurso 2012" sheetId="2" r:id="rId2"/>
    <sheet name="1er trimestre 2015-recurso 2013" sheetId="3" r:id="rId3"/>
    <sheet name="1er trimestre 2015-recurso 2014" sheetId="4" r:id="rId4"/>
    <sheet name="1er trimestre 2015" sheetId="5" r:id="rId5"/>
  </sheets>
  <definedNames>
    <definedName name="_xlnm.Print_Area" localSheetId="4">'1er trimestre 2015'!$A$1:$AB$136</definedName>
    <definedName name="_xlnm.Print_Area" localSheetId="0">'1er trimestre 2015-recurso 2011'!$A$1:$Q$63</definedName>
    <definedName name="_xlnm.Print_Area" localSheetId="1">'1er trimestre 2015-recurso 2012'!$A$1:$W$133</definedName>
    <definedName name="_xlnm.Print_Area" localSheetId="2">'1er trimestre 2015-recurso 2013'!$A$1:$AB$137</definedName>
    <definedName name="_xlnm.Print_Area" localSheetId="3">'1er trimestre 2015-recurso 2014'!$A$1:$AB$136</definedName>
    <definedName name="_xlnm.Print_Titles" localSheetId="4">'1er trimestre 2015'!#REF!</definedName>
    <definedName name="_xlnm.Print_Titles" localSheetId="0">'1er trimestre 2015-recurso 2011'!$1:$3</definedName>
    <definedName name="_xlnm.Print_Titles" localSheetId="1">'1er trimestre 2015-recurso 2012'!#REF!</definedName>
    <definedName name="_xlnm.Print_Titles" localSheetId="2">'1er trimestre 2015-recurso 2013'!$1:$1</definedName>
    <definedName name="_xlnm.Print_Titles" localSheetId="3">'1er trimestre 2015-recurso 2014'!#REF!</definedName>
  </definedNames>
  <calcPr calcId="152511" concurrentCalc="0"/>
</workbook>
</file>

<file path=xl/calcChain.xml><?xml version="1.0" encoding="utf-8"?>
<calcChain xmlns="http://schemas.openxmlformats.org/spreadsheetml/2006/main">
  <c r="AO136" i="5" l="1"/>
  <c r="AN136" i="5"/>
  <c r="AM136" i="5"/>
  <c r="AL136" i="5"/>
  <c r="AK136" i="5"/>
  <c r="AJ136" i="5"/>
  <c r="AI136" i="5"/>
  <c r="AH136" i="5"/>
  <c r="AG136" i="5"/>
  <c r="AF136" i="5"/>
  <c r="AE136" i="5"/>
  <c r="AD136" i="5"/>
  <c r="AC136" i="5"/>
  <c r="Y5" i="5"/>
  <c r="Y6" i="5"/>
  <c r="Y7" i="5"/>
  <c r="Y8" i="5"/>
  <c r="Y9" i="5"/>
  <c r="Y10" i="5"/>
  <c r="Y4" i="5"/>
  <c r="Z5" i="5"/>
  <c r="Z6" i="5"/>
  <c r="Z7" i="5"/>
  <c r="Z8" i="5"/>
  <c r="Z9" i="5"/>
  <c r="Z10" i="5"/>
  <c r="Z4" i="5"/>
  <c r="AA5" i="5"/>
  <c r="AA6" i="5"/>
  <c r="AA7" i="5"/>
  <c r="AA8" i="5"/>
  <c r="AA9" i="5"/>
  <c r="AA10" i="5"/>
  <c r="AA4" i="5"/>
  <c r="AB4" i="5"/>
  <c r="H12" i="5"/>
  <c r="L12" i="5"/>
  <c r="P12" i="5"/>
  <c r="T12" i="5"/>
  <c r="AB12" i="5"/>
  <c r="H13" i="5"/>
  <c r="L13" i="5"/>
  <c r="P13" i="5"/>
  <c r="T13" i="5"/>
  <c r="AB13" i="5"/>
  <c r="H14" i="5"/>
  <c r="L14" i="5"/>
  <c r="P14" i="5"/>
  <c r="T14" i="5"/>
  <c r="AB14" i="5"/>
  <c r="H15" i="5"/>
  <c r="L15" i="5"/>
  <c r="P15" i="5"/>
  <c r="T15" i="5"/>
  <c r="AB15" i="5"/>
  <c r="H16" i="5"/>
  <c r="L16" i="5"/>
  <c r="P16" i="5"/>
  <c r="T16" i="5"/>
  <c r="AB16" i="5"/>
  <c r="H17" i="5"/>
  <c r="L17" i="5"/>
  <c r="P17" i="5"/>
  <c r="T17" i="5"/>
  <c r="AB17" i="5"/>
  <c r="AB11" i="5"/>
  <c r="Y19" i="5"/>
  <c r="Y20" i="5"/>
  <c r="Y21" i="5"/>
  <c r="Y22" i="5"/>
  <c r="Y23" i="5"/>
  <c r="Y24" i="5"/>
  <c r="Y18" i="5"/>
  <c r="Z19" i="5"/>
  <c r="Z20" i="5"/>
  <c r="Z21" i="5"/>
  <c r="Z22" i="5"/>
  <c r="Z23" i="5"/>
  <c r="Z24" i="5"/>
  <c r="Z18" i="5"/>
  <c r="AA19" i="5"/>
  <c r="AA20" i="5"/>
  <c r="AA21" i="5"/>
  <c r="AA22" i="5"/>
  <c r="AA23" i="5"/>
  <c r="AA24" i="5"/>
  <c r="AA18" i="5"/>
  <c r="AB18" i="5"/>
  <c r="Y26" i="5"/>
  <c r="Y27" i="5"/>
  <c r="Y28" i="5"/>
  <c r="Y29" i="5"/>
  <c r="Y30" i="5"/>
  <c r="Y31" i="5"/>
  <c r="Y25" i="5"/>
  <c r="Z26" i="5"/>
  <c r="Z27" i="5"/>
  <c r="Z28" i="5"/>
  <c r="Z29" i="5"/>
  <c r="Z30" i="5"/>
  <c r="Z31" i="5"/>
  <c r="Z25" i="5"/>
  <c r="AA26" i="5"/>
  <c r="AA27" i="5"/>
  <c r="AA28" i="5"/>
  <c r="AA29" i="5"/>
  <c r="AA30" i="5"/>
  <c r="AA31" i="5"/>
  <c r="AA25" i="5"/>
  <c r="AB25" i="5"/>
  <c r="Y33" i="5"/>
  <c r="Y34" i="5"/>
  <c r="Y35" i="5"/>
  <c r="Y36" i="5"/>
  <c r="Y37" i="5"/>
  <c r="Y38" i="5"/>
  <c r="Y32" i="5"/>
  <c r="Z33" i="5"/>
  <c r="Z34" i="5"/>
  <c r="Z35" i="5"/>
  <c r="Z36" i="5"/>
  <c r="Z37" i="5"/>
  <c r="Z38" i="5"/>
  <c r="Z32" i="5"/>
  <c r="AA33" i="5"/>
  <c r="AA34" i="5"/>
  <c r="AA35" i="5"/>
  <c r="AA36" i="5"/>
  <c r="AA37" i="5"/>
  <c r="AA38" i="5"/>
  <c r="AA32" i="5"/>
  <c r="AB32" i="5"/>
  <c r="Y40" i="5"/>
  <c r="Y41" i="5"/>
  <c r="Y42" i="5"/>
  <c r="Y43" i="5"/>
  <c r="Y44" i="5"/>
  <c r="Y45" i="5"/>
  <c r="Y39" i="5"/>
  <c r="Z40" i="5"/>
  <c r="Z41" i="5"/>
  <c r="Z42" i="5"/>
  <c r="Z43" i="5"/>
  <c r="Z44" i="5"/>
  <c r="Z45" i="5"/>
  <c r="Z39" i="5"/>
  <c r="AA40" i="5"/>
  <c r="AA41" i="5"/>
  <c r="AA42" i="5"/>
  <c r="AA43" i="5"/>
  <c r="AA44" i="5"/>
  <c r="AA45" i="5"/>
  <c r="AA39" i="5"/>
  <c r="AB39" i="5"/>
  <c r="Y47" i="5"/>
  <c r="Y48" i="5"/>
  <c r="Y49" i="5"/>
  <c r="Y50" i="5"/>
  <c r="Y51" i="5"/>
  <c r="Y52" i="5"/>
  <c r="Y46" i="5"/>
  <c r="Z47" i="5"/>
  <c r="Z48" i="5"/>
  <c r="Z49" i="5"/>
  <c r="Z50" i="5"/>
  <c r="Z51" i="5"/>
  <c r="Z52" i="5"/>
  <c r="Z46" i="5"/>
  <c r="AA47" i="5"/>
  <c r="AA48" i="5"/>
  <c r="AA49" i="5"/>
  <c r="AA50" i="5"/>
  <c r="AA51" i="5"/>
  <c r="AA52" i="5"/>
  <c r="AA46" i="5"/>
  <c r="AB46" i="5"/>
  <c r="Y54" i="5"/>
  <c r="Y55" i="5"/>
  <c r="Y56" i="5"/>
  <c r="Y57" i="5"/>
  <c r="Y58" i="5"/>
  <c r="Y59" i="5"/>
  <c r="Y53" i="5"/>
  <c r="Z54" i="5"/>
  <c r="Z55" i="5"/>
  <c r="Z56" i="5"/>
  <c r="Z57" i="5"/>
  <c r="Z58" i="5"/>
  <c r="Z59" i="5"/>
  <c r="Z53" i="5"/>
  <c r="AA54" i="5"/>
  <c r="AA55" i="5"/>
  <c r="AA56" i="5"/>
  <c r="AA57" i="5"/>
  <c r="AA58" i="5"/>
  <c r="AA59" i="5"/>
  <c r="AA53" i="5"/>
  <c r="AB53" i="5"/>
  <c r="Y61" i="5"/>
  <c r="Y62" i="5"/>
  <c r="Y63" i="5"/>
  <c r="Y64" i="5"/>
  <c r="Y65" i="5"/>
  <c r="Y66" i="5"/>
  <c r="Y60" i="5"/>
  <c r="Z61" i="5"/>
  <c r="Z62" i="5"/>
  <c r="Z63" i="5"/>
  <c r="Z64" i="5"/>
  <c r="Z65" i="5"/>
  <c r="Z66" i="5"/>
  <c r="Z60" i="5"/>
  <c r="AA61" i="5"/>
  <c r="AA62" i="5"/>
  <c r="AA63" i="5"/>
  <c r="AA64" i="5"/>
  <c r="AA65" i="5"/>
  <c r="AA66" i="5"/>
  <c r="AA60" i="5"/>
  <c r="AB60" i="5"/>
  <c r="Y68" i="5"/>
  <c r="Y69" i="5"/>
  <c r="Y70" i="5"/>
  <c r="Y71" i="5"/>
  <c r="Y72" i="5"/>
  <c r="Y73" i="5"/>
  <c r="Y67" i="5"/>
  <c r="Z68" i="5"/>
  <c r="Z69" i="5"/>
  <c r="Z70" i="5"/>
  <c r="Z71" i="5"/>
  <c r="Z72" i="5"/>
  <c r="Z73" i="5"/>
  <c r="Z67" i="5"/>
  <c r="AA68" i="5"/>
  <c r="AA69" i="5"/>
  <c r="AA70" i="5"/>
  <c r="AA71" i="5"/>
  <c r="AA72" i="5"/>
  <c r="AA73" i="5"/>
  <c r="AA67" i="5"/>
  <c r="AB67" i="5"/>
  <c r="Y75" i="5"/>
  <c r="Y76" i="5"/>
  <c r="Y77" i="5"/>
  <c r="Y78" i="5"/>
  <c r="Y79" i="5"/>
  <c r="Y80" i="5"/>
  <c r="Y74" i="5"/>
  <c r="Z75" i="5"/>
  <c r="Z76" i="5"/>
  <c r="Z77" i="5"/>
  <c r="Z78" i="5"/>
  <c r="Z79" i="5"/>
  <c r="Z80" i="5"/>
  <c r="Z74" i="5"/>
  <c r="AA75" i="5"/>
  <c r="AA76" i="5"/>
  <c r="AA77" i="5"/>
  <c r="AA78" i="5"/>
  <c r="AA79" i="5"/>
  <c r="AA80" i="5"/>
  <c r="AA74" i="5"/>
  <c r="AB74" i="5"/>
  <c r="Y82" i="5"/>
  <c r="Y83" i="5"/>
  <c r="Y84" i="5"/>
  <c r="Y85" i="5"/>
  <c r="Y86" i="5"/>
  <c r="Y87" i="5"/>
  <c r="Y81" i="5"/>
  <c r="Z82" i="5"/>
  <c r="Z83" i="5"/>
  <c r="Z84" i="5"/>
  <c r="Z85" i="5"/>
  <c r="Z86" i="5"/>
  <c r="Z87" i="5"/>
  <c r="Z81" i="5"/>
  <c r="AA82" i="5"/>
  <c r="AA83" i="5"/>
  <c r="AA84" i="5"/>
  <c r="AA85" i="5"/>
  <c r="AA86" i="5"/>
  <c r="AA87" i="5"/>
  <c r="AA81" i="5"/>
  <c r="AB81" i="5"/>
  <c r="Y89" i="5"/>
  <c r="Y90" i="5"/>
  <c r="Y91" i="5"/>
  <c r="Y92" i="5"/>
  <c r="Y93" i="5"/>
  <c r="Y94" i="5"/>
  <c r="Y88" i="5"/>
  <c r="Z89" i="5"/>
  <c r="Z90" i="5"/>
  <c r="Z91" i="5"/>
  <c r="Z92" i="5"/>
  <c r="Z93" i="5"/>
  <c r="Z94" i="5"/>
  <c r="Z88" i="5"/>
  <c r="AA89" i="5"/>
  <c r="AA90" i="5"/>
  <c r="AA91" i="5"/>
  <c r="AA92" i="5"/>
  <c r="AA93" i="5"/>
  <c r="AA94" i="5"/>
  <c r="AA88" i="5"/>
  <c r="AB88" i="5"/>
  <c r="Y96" i="5"/>
  <c r="Y97" i="5"/>
  <c r="Y98" i="5"/>
  <c r="Y99" i="5"/>
  <c r="Y100" i="5"/>
  <c r="Y101" i="5"/>
  <c r="Y95" i="5"/>
  <c r="Z96" i="5"/>
  <c r="Z97" i="5"/>
  <c r="Z98" i="5"/>
  <c r="Z99" i="5"/>
  <c r="Z100" i="5"/>
  <c r="Z101" i="5"/>
  <c r="Z95" i="5"/>
  <c r="AA96" i="5"/>
  <c r="AA97" i="5"/>
  <c r="AA98" i="5"/>
  <c r="AA99" i="5"/>
  <c r="AA100" i="5"/>
  <c r="AA101" i="5"/>
  <c r="AA95" i="5"/>
  <c r="AB95" i="5"/>
  <c r="Y103" i="5"/>
  <c r="Y104" i="5"/>
  <c r="Y105" i="5"/>
  <c r="Y106" i="5"/>
  <c r="Y107" i="5"/>
  <c r="Y108" i="5"/>
  <c r="Y102" i="5"/>
  <c r="Z103" i="5"/>
  <c r="Z104" i="5"/>
  <c r="Z105" i="5"/>
  <c r="Z106" i="5"/>
  <c r="Z107" i="5"/>
  <c r="Z108" i="5"/>
  <c r="Z102" i="5"/>
  <c r="AA103" i="5"/>
  <c r="AA104" i="5"/>
  <c r="AA105" i="5"/>
  <c r="AA106" i="5"/>
  <c r="AA107" i="5"/>
  <c r="AA108" i="5"/>
  <c r="AA102" i="5"/>
  <c r="AB102" i="5"/>
  <c r="Y110" i="5"/>
  <c r="Y111" i="5"/>
  <c r="Y112" i="5"/>
  <c r="Y113" i="5"/>
  <c r="Y114" i="5"/>
  <c r="Y115" i="5"/>
  <c r="Y109" i="5"/>
  <c r="Z110" i="5"/>
  <c r="Z111" i="5"/>
  <c r="Z112" i="5"/>
  <c r="Z113" i="5"/>
  <c r="Z114" i="5"/>
  <c r="Z115" i="5"/>
  <c r="Z109" i="5"/>
  <c r="AA110" i="5"/>
  <c r="AA111" i="5"/>
  <c r="AA112" i="5"/>
  <c r="AA113" i="5"/>
  <c r="AA114" i="5"/>
  <c r="AA115" i="5"/>
  <c r="AA109" i="5"/>
  <c r="AB109" i="5"/>
  <c r="Y117" i="5"/>
  <c r="Y118" i="5"/>
  <c r="Y119" i="5"/>
  <c r="Y120" i="5"/>
  <c r="Y121" i="5"/>
  <c r="Y122" i="5"/>
  <c r="Y116" i="5"/>
  <c r="Z117" i="5"/>
  <c r="Z118" i="5"/>
  <c r="Z119" i="5"/>
  <c r="Z120" i="5"/>
  <c r="Z121" i="5"/>
  <c r="Z122" i="5"/>
  <c r="Z116" i="5"/>
  <c r="AA117" i="5"/>
  <c r="AA118" i="5"/>
  <c r="AA119" i="5"/>
  <c r="AA120" i="5"/>
  <c r="AA121" i="5"/>
  <c r="AA122" i="5"/>
  <c r="AA116" i="5"/>
  <c r="AB116" i="5"/>
  <c r="AB123" i="5"/>
  <c r="H5" i="5"/>
  <c r="L5" i="5"/>
  <c r="P5" i="5"/>
  <c r="T5" i="5"/>
  <c r="AB5" i="5"/>
  <c r="H19" i="5"/>
  <c r="L19" i="5"/>
  <c r="P19" i="5"/>
  <c r="T19" i="5"/>
  <c r="AB19" i="5"/>
  <c r="H26" i="5"/>
  <c r="L26" i="5"/>
  <c r="P26" i="5"/>
  <c r="T26" i="5"/>
  <c r="AB26" i="5"/>
  <c r="H33" i="5"/>
  <c r="L33" i="5"/>
  <c r="P33" i="5"/>
  <c r="T33" i="5"/>
  <c r="AB33" i="5"/>
  <c r="H40" i="5"/>
  <c r="L40" i="5"/>
  <c r="P40" i="5"/>
  <c r="T40" i="5"/>
  <c r="AB40" i="5"/>
  <c r="H47" i="5"/>
  <c r="L47" i="5"/>
  <c r="P47" i="5"/>
  <c r="T47" i="5"/>
  <c r="AB47" i="5"/>
  <c r="H54" i="5"/>
  <c r="L54" i="5"/>
  <c r="P54" i="5"/>
  <c r="T54" i="5"/>
  <c r="AB54" i="5"/>
  <c r="H61" i="5"/>
  <c r="L61" i="5"/>
  <c r="P61" i="5"/>
  <c r="T61" i="5"/>
  <c r="AB61" i="5"/>
  <c r="H68" i="5"/>
  <c r="L68" i="5"/>
  <c r="P68" i="5"/>
  <c r="T68" i="5"/>
  <c r="X68" i="5"/>
  <c r="AB68" i="5"/>
  <c r="H75" i="5"/>
  <c r="L75" i="5"/>
  <c r="P75" i="5"/>
  <c r="T75" i="5"/>
  <c r="X75" i="5"/>
  <c r="AB75" i="5"/>
  <c r="H82" i="5"/>
  <c r="L82" i="5"/>
  <c r="P82" i="5"/>
  <c r="T82" i="5"/>
  <c r="AB82" i="5"/>
  <c r="H89" i="5"/>
  <c r="L89" i="5"/>
  <c r="P89" i="5"/>
  <c r="T89" i="5"/>
  <c r="AB89" i="5"/>
  <c r="H96" i="5"/>
  <c r="L96" i="5"/>
  <c r="P96" i="5"/>
  <c r="T96" i="5"/>
  <c r="AB96" i="5"/>
  <c r="H103" i="5"/>
  <c r="L103" i="5"/>
  <c r="P103" i="5"/>
  <c r="T103" i="5"/>
  <c r="AB103" i="5"/>
  <c r="H110" i="5"/>
  <c r="L110" i="5"/>
  <c r="P110" i="5"/>
  <c r="T110" i="5"/>
  <c r="AB110" i="5"/>
  <c r="H117" i="5"/>
  <c r="L117" i="5"/>
  <c r="P117" i="5"/>
  <c r="T117" i="5"/>
  <c r="X117" i="5"/>
  <c r="AB117" i="5"/>
  <c r="AB128" i="5"/>
  <c r="H6" i="5"/>
  <c r="L6" i="5"/>
  <c r="P6" i="5"/>
  <c r="T6" i="5"/>
  <c r="AB6" i="5"/>
  <c r="H20" i="5"/>
  <c r="L20" i="5"/>
  <c r="P20" i="5"/>
  <c r="T20" i="5"/>
  <c r="AB20" i="5"/>
  <c r="H27" i="5"/>
  <c r="L27" i="5"/>
  <c r="P27" i="5"/>
  <c r="T27" i="5"/>
  <c r="AB27" i="5"/>
  <c r="H34" i="5"/>
  <c r="L34" i="5"/>
  <c r="P34" i="5"/>
  <c r="T34" i="5"/>
  <c r="AB34" i="5"/>
  <c r="H41" i="5"/>
  <c r="L41" i="5"/>
  <c r="P41" i="5"/>
  <c r="T41" i="5"/>
  <c r="AB41" i="5"/>
  <c r="H48" i="5"/>
  <c r="L48" i="5"/>
  <c r="P48" i="5"/>
  <c r="T48" i="5"/>
  <c r="AB48" i="5"/>
  <c r="H55" i="5"/>
  <c r="L55" i="5"/>
  <c r="P55" i="5"/>
  <c r="T55" i="5"/>
  <c r="AB55" i="5"/>
  <c r="H62" i="5"/>
  <c r="L62" i="5"/>
  <c r="P62" i="5"/>
  <c r="T62" i="5"/>
  <c r="AB62" i="5"/>
  <c r="H69" i="5"/>
  <c r="L69" i="5"/>
  <c r="P69" i="5"/>
  <c r="T69" i="5"/>
  <c r="X69" i="5"/>
  <c r="AB69" i="5"/>
  <c r="H76" i="5"/>
  <c r="L76" i="5"/>
  <c r="P76" i="5"/>
  <c r="T76" i="5"/>
  <c r="X76" i="5"/>
  <c r="AB76" i="5"/>
  <c r="H83" i="5"/>
  <c r="L83" i="5"/>
  <c r="P83" i="5"/>
  <c r="T83" i="5"/>
  <c r="AB83" i="5"/>
  <c r="H90" i="5"/>
  <c r="L90" i="5"/>
  <c r="P90" i="5"/>
  <c r="T90" i="5"/>
  <c r="AB90" i="5"/>
  <c r="H97" i="5"/>
  <c r="L97" i="5"/>
  <c r="P97" i="5"/>
  <c r="T97" i="5"/>
  <c r="AB97" i="5"/>
  <c r="H104" i="5"/>
  <c r="L104" i="5"/>
  <c r="P104" i="5"/>
  <c r="T104" i="5"/>
  <c r="AB104" i="5"/>
  <c r="H111" i="5"/>
  <c r="L111" i="5"/>
  <c r="P111" i="5"/>
  <c r="T111" i="5"/>
  <c r="AB111" i="5"/>
  <c r="H118" i="5"/>
  <c r="L118" i="5"/>
  <c r="P118" i="5"/>
  <c r="T118" i="5"/>
  <c r="X118" i="5"/>
  <c r="AB118" i="5"/>
  <c r="AB129" i="5"/>
  <c r="H7" i="5"/>
  <c r="L7" i="5"/>
  <c r="P7" i="5"/>
  <c r="T7" i="5"/>
  <c r="X7" i="5"/>
  <c r="AB7" i="5"/>
  <c r="H21" i="5"/>
  <c r="L21" i="5"/>
  <c r="P21" i="5"/>
  <c r="T21" i="5"/>
  <c r="AB21" i="5"/>
  <c r="H28" i="5"/>
  <c r="L28" i="5"/>
  <c r="P28" i="5"/>
  <c r="T28" i="5"/>
  <c r="AB28" i="5"/>
  <c r="H35" i="5"/>
  <c r="L35" i="5"/>
  <c r="P35" i="5"/>
  <c r="T35" i="5"/>
  <c r="AB35" i="5"/>
  <c r="H42" i="5"/>
  <c r="L42" i="5"/>
  <c r="P42" i="5"/>
  <c r="T42" i="5"/>
  <c r="AB42" i="5"/>
  <c r="H49" i="5"/>
  <c r="L49" i="5"/>
  <c r="P49" i="5"/>
  <c r="T49" i="5"/>
  <c r="AB49" i="5"/>
  <c r="H56" i="5"/>
  <c r="L56" i="5"/>
  <c r="P56" i="5"/>
  <c r="T56" i="5"/>
  <c r="AB56" i="5"/>
  <c r="H63" i="5"/>
  <c r="L63" i="5"/>
  <c r="P63" i="5"/>
  <c r="T63" i="5"/>
  <c r="AB63" i="5"/>
  <c r="H70" i="5"/>
  <c r="L70" i="5"/>
  <c r="P70" i="5"/>
  <c r="T70" i="5"/>
  <c r="X70" i="5"/>
  <c r="AB70" i="5"/>
  <c r="H77" i="5"/>
  <c r="L77" i="5"/>
  <c r="P77" i="5"/>
  <c r="T77" i="5"/>
  <c r="X77" i="5"/>
  <c r="AB77" i="5"/>
  <c r="H84" i="5"/>
  <c r="L84" i="5"/>
  <c r="P84" i="5"/>
  <c r="T84" i="5"/>
  <c r="AB84" i="5"/>
  <c r="H91" i="5"/>
  <c r="P91" i="5"/>
  <c r="T91" i="5"/>
  <c r="AB91" i="5"/>
  <c r="H98" i="5"/>
  <c r="L98" i="5"/>
  <c r="P98" i="5"/>
  <c r="T98" i="5"/>
  <c r="AB98" i="5"/>
  <c r="H105" i="5"/>
  <c r="L105" i="5"/>
  <c r="P105" i="5"/>
  <c r="T105" i="5"/>
  <c r="AB105" i="5"/>
  <c r="H112" i="5"/>
  <c r="L112" i="5"/>
  <c r="P112" i="5"/>
  <c r="T112" i="5"/>
  <c r="AB112" i="5"/>
  <c r="H119" i="5"/>
  <c r="L119" i="5"/>
  <c r="P119" i="5"/>
  <c r="T119" i="5"/>
  <c r="X119" i="5"/>
  <c r="AB119" i="5"/>
  <c r="AB130" i="5"/>
  <c r="H8" i="5"/>
  <c r="L8" i="5"/>
  <c r="P8" i="5"/>
  <c r="T8" i="5"/>
  <c r="AB8" i="5"/>
  <c r="H22" i="5"/>
  <c r="L22" i="5"/>
  <c r="P22" i="5"/>
  <c r="T22" i="5"/>
  <c r="AB22" i="5"/>
  <c r="H29" i="5"/>
  <c r="L29" i="5"/>
  <c r="P29" i="5"/>
  <c r="T29" i="5"/>
  <c r="AB29" i="5"/>
  <c r="H36" i="5"/>
  <c r="L36" i="5"/>
  <c r="P36" i="5"/>
  <c r="T36" i="5"/>
  <c r="AB36" i="5"/>
  <c r="H43" i="5"/>
  <c r="L43" i="5"/>
  <c r="P43" i="5"/>
  <c r="T43" i="5"/>
  <c r="AB43" i="5"/>
  <c r="H50" i="5"/>
  <c r="L50" i="5"/>
  <c r="P50" i="5"/>
  <c r="T50" i="5"/>
  <c r="AB50" i="5"/>
  <c r="H57" i="5"/>
  <c r="L57" i="5"/>
  <c r="P57" i="5"/>
  <c r="T57" i="5"/>
  <c r="AB57" i="5"/>
  <c r="H64" i="5"/>
  <c r="L64" i="5"/>
  <c r="P64" i="5"/>
  <c r="T64" i="5"/>
  <c r="AB64" i="5"/>
  <c r="H71" i="5"/>
  <c r="L71" i="5"/>
  <c r="P71" i="5"/>
  <c r="T71" i="5"/>
  <c r="X71" i="5"/>
  <c r="AB71" i="5"/>
  <c r="H78" i="5"/>
  <c r="L78" i="5"/>
  <c r="P78" i="5"/>
  <c r="T78" i="5"/>
  <c r="X78" i="5"/>
  <c r="AB78" i="5"/>
  <c r="H85" i="5"/>
  <c r="L85" i="5"/>
  <c r="P85" i="5"/>
  <c r="T85" i="5"/>
  <c r="AB85" i="5"/>
  <c r="H92" i="5"/>
  <c r="L92" i="5"/>
  <c r="P92" i="5"/>
  <c r="T92" i="5"/>
  <c r="AB92" i="5"/>
  <c r="H99" i="5"/>
  <c r="L99" i="5"/>
  <c r="P99" i="5"/>
  <c r="T99" i="5"/>
  <c r="AB99" i="5"/>
  <c r="H106" i="5"/>
  <c r="L106" i="5"/>
  <c r="P106" i="5"/>
  <c r="T106" i="5"/>
  <c r="AB106" i="5"/>
  <c r="H113" i="5"/>
  <c r="L113" i="5"/>
  <c r="P113" i="5"/>
  <c r="T113" i="5"/>
  <c r="AB113" i="5"/>
  <c r="H120" i="5"/>
  <c r="L120" i="5"/>
  <c r="P120" i="5"/>
  <c r="T120" i="5"/>
  <c r="X120" i="5"/>
  <c r="AB120" i="5"/>
  <c r="AB131" i="5"/>
  <c r="H9" i="5"/>
  <c r="L9" i="5"/>
  <c r="P9" i="5"/>
  <c r="T9" i="5"/>
  <c r="AB9" i="5"/>
  <c r="H23" i="5"/>
  <c r="L23" i="5"/>
  <c r="P23" i="5"/>
  <c r="T23" i="5"/>
  <c r="AB23" i="5"/>
  <c r="H30" i="5"/>
  <c r="L30" i="5"/>
  <c r="P30" i="5"/>
  <c r="T30" i="5"/>
  <c r="AB30" i="5"/>
  <c r="H37" i="5"/>
  <c r="L37" i="5"/>
  <c r="P37" i="5"/>
  <c r="T37" i="5"/>
  <c r="AB37" i="5"/>
  <c r="H44" i="5"/>
  <c r="L44" i="5"/>
  <c r="P44" i="5"/>
  <c r="T44" i="5"/>
  <c r="AB44" i="5"/>
  <c r="H51" i="5"/>
  <c r="L51" i="5"/>
  <c r="P51" i="5"/>
  <c r="T51" i="5"/>
  <c r="AB51" i="5"/>
  <c r="H58" i="5"/>
  <c r="L58" i="5"/>
  <c r="P58" i="5"/>
  <c r="T58" i="5"/>
  <c r="AB58" i="5"/>
  <c r="H65" i="5"/>
  <c r="L65" i="5"/>
  <c r="P65" i="5"/>
  <c r="T65" i="5"/>
  <c r="AB65" i="5"/>
  <c r="H72" i="5"/>
  <c r="L72" i="5"/>
  <c r="P72" i="5"/>
  <c r="T72" i="5"/>
  <c r="X72" i="5"/>
  <c r="AB72" i="5"/>
  <c r="H79" i="5"/>
  <c r="L79" i="5"/>
  <c r="P79" i="5"/>
  <c r="T79" i="5"/>
  <c r="X79" i="5"/>
  <c r="AB79" i="5"/>
  <c r="H86" i="5"/>
  <c r="L86" i="5"/>
  <c r="P86" i="5"/>
  <c r="T86" i="5"/>
  <c r="AB86" i="5"/>
  <c r="H93" i="5"/>
  <c r="P93" i="5"/>
  <c r="T93" i="5"/>
  <c r="AB93" i="5"/>
  <c r="H100" i="5"/>
  <c r="L100" i="5"/>
  <c r="P100" i="5"/>
  <c r="T100" i="5"/>
  <c r="AB100" i="5"/>
  <c r="H107" i="5"/>
  <c r="L107" i="5"/>
  <c r="P107" i="5"/>
  <c r="T107" i="5"/>
  <c r="AB107" i="5"/>
  <c r="H114" i="5"/>
  <c r="L114" i="5"/>
  <c r="P114" i="5"/>
  <c r="T114" i="5"/>
  <c r="AB114" i="5"/>
  <c r="H121" i="5"/>
  <c r="L121" i="5"/>
  <c r="P121" i="5"/>
  <c r="T121" i="5"/>
  <c r="X121" i="5"/>
  <c r="AB121" i="5"/>
  <c r="AB132" i="5"/>
  <c r="H10" i="5"/>
  <c r="L10" i="5"/>
  <c r="P10" i="5"/>
  <c r="T10" i="5"/>
  <c r="AB10" i="5"/>
  <c r="H24" i="5"/>
  <c r="L24" i="5"/>
  <c r="P24" i="5"/>
  <c r="T24" i="5"/>
  <c r="AB24" i="5"/>
  <c r="H31" i="5"/>
  <c r="L31" i="5"/>
  <c r="P31" i="5"/>
  <c r="T31" i="5"/>
  <c r="AB31" i="5"/>
  <c r="H38" i="5"/>
  <c r="L38" i="5"/>
  <c r="P38" i="5"/>
  <c r="T38" i="5"/>
  <c r="AB38" i="5"/>
  <c r="H45" i="5"/>
  <c r="L45" i="5"/>
  <c r="P45" i="5"/>
  <c r="T45" i="5"/>
  <c r="AB45" i="5"/>
  <c r="H52" i="5"/>
  <c r="L52" i="5"/>
  <c r="P52" i="5"/>
  <c r="T52" i="5"/>
  <c r="AB52" i="5"/>
  <c r="H59" i="5"/>
  <c r="L59" i="5"/>
  <c r="P59" i="5"/>
  <c r="T59" i="5"/>
  <c r="AB59" i="5"/>
  <c r="H66" i="5"/>
  <c r="L66" i="5"/>
  <c r="P66" i="5"/>
  <c r="T66" i="5"/>
  <c r="AB66" i="5"/>
  <c r="H73" i="5"/>
  <c r="L73" i="5"/>
  <c r="P73" i="5"/>
  <c r="T73" i="5"/>
  <c r="X73" i="5"/>
  <c r="AB73" i="5"/>
  <c r="H80" i="5"/>
  <c r="L80" i="5"/>
  <c r="P80" i="5"/>
  <c r="T80" i="5"/>
  <c r="X80" i="5"/>
  <c r="AB80" i="5"/>
  <c r="H87" i="5"/>
  <c r="L87" i="5"/>
  <c r="P87" i="5"/>
  <c r="T87" i="5"/>
  <c r="AB87" i="5"/>
  <c r="H94" i="5"/>
  <c r="L94" i="5"/>
  <c r="P94" i="5"/>
  <c r="T94" i="5"/>
  <c r="AB94" i="5"/>
  <c r="H101" i="5"/>
  <c r="L101" i="5"/>
  <c r="P101" i="5"/>
  <c r="T101" i="5"/>
  <c r="AB101" i="5"/>
  <c r="H108" i="5"/>
  <c r="L108" i="5"/>
  <c r="P108" i="5"/>
  <c r="T108" i="5"/>
  <c r="AB108" i="5"/>
  <c r="H115" i="5"/>
  <c r="L115" i="5"/>
  <c r="P115" i="5"/>
  <c r="T115" i="5"/>
  <c r="AB115" i="5"/>
  <c r="H122" i="5"/>
  <c r="L122" i="5"/>
  <c r="P122" i="5"/>
  <c r="T122" i="5"/>
  <c r="AB122" i="5"/>
  <c r="AB133" i="5"/>
  <c r="AB134" i="5"/>
  <c r="AB136" i="5"/>
  <c r="AA12" i="5"/>
  <c r="AA13" i="5"/>
  <c r="AA14" i="5"/>
  <c r="AA15" i="5"/>
  <c r="AA16" i="5"/>
  <c r="AA17" i="5"/>
  <c r="AA11" i="5"/>
  <c r="AA123" i="5"/>
  <c r="AA128" i="5"/>
  <c r="AA129" i="5"/>
  <c r="AA130" i="5"/>
  <c r="AA131" i="5"/>
  <c r="AA132" i="5"/>
  <c r="AA133" i="5"/>
  <c r="AA134" i="5"/>
  <c r="AA136" i="5"/>
  <c r="Z12" i="5"/>
  <c r="Z13" i="5"/>
  <c r="Z14" i="5"/>
  <c r="Z15" i="5"/>
  <c r="Z16" i="5"/>
  <c r="Z17" i="5"/>
  <c r="Z11" i="5"/>
  <c r="Z123" i="5"/>
  <c r="Z128" i="5"/>
  <c r="Z129" i="5"/>
  <c r="Z130" i="5"/>
  <c r="Z131" i="5"/>
  <c r="Z132" i="5"/>
  <c r="Z133" i="5"/>
  <c r="Z134" i="5"/>
  <c r="Z136" i="5"/>
  <c r="Y12" i="5"/>
  <c r="Y13" i="5"/>
  <c r="Y14" i="5"/>
  <c r="Y15" i="5"/>
  <c r="Y16" i="5"/>
  <c r="Y17" i="5"/>
  <c r="Y11" i="5"/>
  <c r="Y123" i="5"/>
  <c r="Y128" i="5"/>
  <c r="Y129" i="5"/>
  <c r="Y130" i="5"/>
  <c r="Y131" i="5"/>
  <c r="Y132" i="5"/>
  <c r="Y133" i="5"/>
  <c r="Y134" i="5"/>
  <c r="Y136" i="5"/>
  <c r="Q4" i="5"/>
  <c r="R4" i="5"/>
  <c r="S4" i="5"/>
  <c r="T4" i="5"/>
  <c r="Q11" i="5"/>
  <c r="R11" i="5"/>
  <c r="S11" i="5"/>
  <c r="T11" i="5"/>
  <c r="Q18" i="5"/>
  <c r="R18" i="5"/>
  <c r="S18" i="5"/>
  <c r="T18" i="5"/>
  <c r="Q25" i="5"/>
  <c r="R25" i="5"/>
  <c r="S25" i="5"/>
  <c r="T25" i="5"/>
  <c r="Q32" i="5"/>
  <c r="R32" i="5"/>
  <c r="S32" i="5"/>
  <c r="T32" i="5"/>
  <c r="Q39" i="5"/>
  <c r="R39" i="5"/>
  <c r="S39" i="5"/>
  <c r="T39" i="5"/>
  <c r="Q46" i="5"/>
  <c r="R46" i="5"/>
  <c r="S46" i="5"/>
  <c r="T46" i="5"/>
  <c r="Q53" i="5"/>
  <c r="R53" i="5"/>
  <c r="S53" i="5"/>
  <c r="T53" i="5"/>
  <c r="Q60" i="5"/>
  <c r="R60" i="5"/>
  <c r="S60" i="5"/>
  <c r="T60" i="5"/>
  <c r="Q67" i="5"/>
  <c r="R67" i="5"/>
  <c r="S67" i="5"/>
  <c r="T67" i="5"/>
  <c r="Q74" i="5"/>
  <c r="R74" i="5"/>
  <c r="S74" i="5"/>
  <c r="T74" i="5"/>
  <c r="Q81" i="5"/>
  <c r="R81" i="5"/>
  <c r="S81" i="5"/>
  <c r="T81" i="5"/>
  <c r="Q88" i="5"/>
  <c r="R88" i="5"/>
  <c r="S88" i="5"/>
  <c r="T88" i="5"/>
  <c r="Q95" i="5"/>
  <c r="R95" i="5"/>
  <c r="S95" i="5"/>
  <c r="T95" i="5"/>
  <c r="Q102" i="5"/>
  <c r="R102" i="5"/>
  <c r="S102" i="5"/>
  <c r="T102" i="5"/>
  <c r="Q109" i="5"/>
  <c r="R109" i="5"/>
  <c r="S109" i="5"/>
  <c r="T109" i="5"/>
  <c r="Q116" i="5"/>
  <c r="R116" i="5"/>
  <c r="S116" i="5"/>
  <c r="T116" i="5"/>
  <c r="T123" i="5"/>
  <c r="T128" i="5"/>
  <c r="T129" i="5"/>
  <c r="T130" i="5"/>
  <c r="T131" i="5"/>
  <c r="T132" i="5"/>
  <c r="T133" i="5"/>
  <c r="T134" i="5"/>
  <c r="T136" i="5"/>
  <c r="S123" i="5"/>
  <c r="S128" i="5"/>
  <c r="S129" i="5"/>
  <c r="S130" i="5"/>
  <c r="S131" i="5"/>
  <c r="S132" i="5"/>
  <c r="S133" i="5"/>
  <c r="S134" i="5"/>
  <c r="S136" i="5"/>
  <c r="R123" i="5"/>
  <c r="R128" i="5"/>
  <c r="R129" i="5"/>
  <c r="R130" i="5"/>
  <c r="R131" i="5"/>
  <c r="R132" i="5"/>
  <c r="R133" i="5"/>
  <c r="R134" i="5"/>
  <c r="R136" i="5"/>
  <c r="Q123" i="5"/>
  <c r="Q128" i="5"/>
  <c r="Q129" i="5"/>
  <c r="Q130" i="5"/>
  <c r="Q131" i="5"/>
  <c r="Q132" i="5"/>
  <c r="Q133" i="5"/>
  <c r="Q134" i="5"/>
  <c r="Q136" i="5"/>
  <c r="M4" i="5"/>
  <c r="N4" i="5"/>
  <c r="O4" i="5"/>
  <c r="P4" i="5"/>
  <c r="M11" i="5"/>
  <c r="N11" i="5"/>
  <c r="O11" i="5"/>
  <c r="P11" i="5"/>
  <c r="M18" i="5"/>
  <c r="N18" i="5"/>
  <c r="O18" i="5"/>
  <c r="P18" i="5"/>
  <c r="M25" i="5"/>
  <c r="N25" i="5"/>
  <c r="O25" i="5"/>
  <c r="P25" i="5"/>
  <c r="M32" i="5"/>
  <c r="N32" i="5"/>
  <c r="O32" i="5"/>
  <c r="P32" i="5"/>
  <c r="M39" i="5"/>
  <c r="N39" i="5"/>
  <c r="O39" i="5"/>
  <c r="P39" i="5"/>
  <c r="M46" i="5"/>
  <c r="N46" i="5"/>
  <c r="O46" i="5"/>
  <c r="P46" i="5"/>
  <c r="M53" i="5"/>
  <c r="N53" i="5"/>
  <c r="O53" i="5"/>
  <c r="P53" i="5"/>
  <c r="M60" i="5"/>
  <c r="N60" i="5"/>
  <c r="O60" i="5"/>
  <c r="P60" i="5"/>
  <c r="M67" i="5"/>
  <c r="N67" i="5"/>
  <c r="O67" i="5"/>
  <c r="P67" i="5"/>
  <c r="M74" i="5"/>
  <c r="N74" i="5"/>
  <c r="O74" i="5"/>
  <c r="P74" i="5"/>
  <c r="M81" i="5"/>
  <c r="N81" i="5"/>
  <c r="O81" i="5"/>
  <c r="P81" i="5"/>
  <c r="M88" i="5"/>
  <c r="N88" i="5"/>
  <c r="O88" i="5"/>
  <c r="P88" i="5"/>
  <c r="M95" i="5"/>
  <c r="N95" i="5"/>
  <c r="O95" i="5"/>
  <c r="P95" i="5"/>
  <c r="M102" i="5"/>
  <c r="N102" i="5"/>
  <c r="O102" i="5"/>
  <c r="P102" i="5"/>
  <c r="M109" i="5"/>
  <c r="N109" i="5"/>
  <c r="O109" i="5"/>
  <c r="P109" i="5"/>
  <c r="M116" i="5"/>
  <c r="N116" i="5"/>
  <c r="O116" i="5"/>
  <c r="P116" i="5"/>
  <c r="P123" i="5"/>
  <c r="P128" i="5"/>
  <c r="P129" i="5"/>
  <c r="P130" i="5"/>
  <c r="P131" i="5"/>
  <c r="P132" i="5"/>
  <c r="P133" i="5"/>
  <c r="P134" i="5"/>
  <c r="P136" i="5"/>
  <c r="O123" i="5"/>
  <c r="O128" i="5"/>
  <c r="O129" i="5"/>
  <c r="O130" i="5"/>
  <c r="O131" i="5"/>
  <c r="O132" i="5"/>
  <c r="O133" i="5"/>
  <c r="O134" i="5"/>
  <c r="O136" i="5"/>
  <c r="N123" i="5"/>
  <c r="N128" i="5"/>
  <c r="N129" i="5"/>
  <c r="N130" i="5"/>
  <c r="N131" i="5"/>
  <c r="N132" i="5"/>
  <c r="N133" i="5"/>
  <c r="N134" i="5"/>
  <c r="N136" i="5"/>
  <c r="M123" i="5"/>
  <c r="M128" i="5"/>
  <c r="M129" i="5"/>
  <c r="M130" i="5"/>
  <c r="M131" i="5"/>
  <c r="M132" i="5"/>
  <c r="M133" i="5"/>
  <c r="M134" i="5"/>
  <c r="M136" i="5"/>
  <c r="I4" i="5"/>
  <c r="J4" i="5"/>
  <c r="K4" i="5"/>
  <c r="L4" i="5"/>
  <c r="I11" i="5"/>
  <c r="J11" i="5"/>
  <c r="K11" i="5"/>
  <c r="L11" i="5"/>
  <c r="I18" i="5"/>
  <c r="J18" i="5"/>
  <c r="K18" i="5"/>
  <c r="L18" i="5"/>
  <c r="I25" i="5"/>
  <c r="J25" i="5"/>
  <c r="K25" i="5"/>
  <c r="L25" i="5"/>
  <c r="I32" i="5"/>
  <c r="J32" i="5"/>
  <c r="K32" i="5"/>
  <c r="L32" i="5"/>
  <c r="I39" i="5"/>
  <c r="J39" i="5"/>
  <c r="K39" i="5"/>
  <c r="L39" i="5"/>
  <c r="I46" i="5"/>
  <c r="J46" i="5"/>
  <c r="K46" i="5"/>
  <c r="L46" i="5"/>
  <c r="I53" i="5"/>
  <c r="J53" i="5"/>
  <c r="K53" i="5"/>
  <c r="L53" i="5"/>
  <c r="I60" i="5"/>
  <c r="J60" i="5"/>
  <c r="K60" i="5"/>
  <c r="L60" i="5"/>
  <c r="I67" i="5"/>
  <c r="J67" i="5"/>
  <c r="K67" i="5"/>
  <c r="L67" i="5"/>
  <c r="I74" i="5"/>
  <c r="J74" i="5"/>
  <c r="K74" i="5"/>
  <c r="L74" i="5"/>
  <c r="I81" i="5"/>
  <c r="J81" i="5"/>
  <c r="K81" i="5"/>
  <c r="L81" i="5"/>
  <c r="I88" i="5"/>
  <c r="J88" i="5"/>
  <c r="K88" i="5"/>
  <c r="L88" i="5"/>
  <c r="I95" i="5"/>
  <c r="J95" i="5"/>
  <c r="K95" i="5"/>
  <c r="L95" i="5"/>
  <c r="I102" i="5"/>
  <c r="J102" i="5"/>
  <c r="K102" i="5"/>
  <c r="L102" i="5"/>
  <c r="I109" i="5"/>
  <c r="J109" i="5"/>
  <c r="K109" i="5"/>
  <c r="L109" i="5"/>
  <c r="I116" i="5"/>
  <c r="J116" i="5"/>
  <c r="K116" i="5"/>
  <c r="L116" i="5"/>
  <c r="L123" i="5"/>
  <c r="L128" i="5"/>
  <c r="L129" i="5"/>
  <c r="L130" i="5"/>
  <c r="L131" i="5"/>
  <c r="L132" i="5"/>
  <c r="L133" i="5"/>
  <c r="L134" i="5"/>
  <c r="L136" i="5"/>
  <c r="K123" i="5"/>
  <c r="K128" i="5"/>
  <c r="K129" i="5"/>
  <c r="K130" i="5"/>
  <c r="K131" i="5"/>
  <c r="K132" i="5"/>
  <c r="K133" i="5"/>
  <c r="K134" i="5"/>
  <c r="K136" i="5"/>
  <c r="J123" i="5"/>
  <c r="J128" i="5"/>
  <c r="J129" i="5"/>
  <c r="J130" i="5"/>
  <c r="J131" i="5"/>
  <c r="J132" i="5"/>
  <c r="J133" i="5"/>
  <c r="J134" i="5"/>
  <c r="J136" i="5"/>
  <c r="I123" i="5"/>
  <c r="I128" i="5"/>
  <c r="I129" i="5"/>
  <c r="I130" i="5"/>
  <c r="I131" i="5"/>
  <c r="I132" i="5"/>
  <c r="I133" i="5"/>
  <c r="I134" i="5"/>
  <c r="I136" i="5"/>
  <c r="E4" i="5"/>
  <c r="E11" i="5"/>
  <c r="E18" i="5"/>
  <c r="E25" i="5"/>
  <c r="E32" i="5"/>
  <c r="E39" i="5"/>
  <c r="E46" i="5"/>
  <c r="E53" i="5"/>
  <c r="E60" i="5"/>
  <c r="E67" i="5"/>
  <c r="E74" i="5"/>
  <c r="E81" i="5"/>
  <c r="E88" i="5"/>
  <c r="E95" i="5"/>
  <c r="E102" i="5"/>
  <c r="E109" i="5"/>
  <c r="E116" i="5"/>
  <c r="E123" i="5"/>
  <c r="F4" i="5"/>
  <c r="F11" i="5"/>
  <c r="F18" i="5"/>
  <c r="F25" i="5"/>
  <c r="F32" i="5"/>
  <c r="F39" i="5"/>
  <c r="F46" i="5"/>
  <c r="F53" i="5"/>
  <c r="F60" i="5"/>
  <c r="F67" i="5"/>
  <c r="F74" i="5"/>
  <c r="F81" i="5"/>
  <c r="F88" i="5"/>
  <c r="F95" i="5"/>
  <c r="F102" i="5"/>
  <c r="F109" i="5"/>
  <c r="F116" i="5"/>
  <c r="F123" i="5"/>
  <c r="G4" i="5"/>
  <c r="G11" i="5"/>
  <c r="G18" i="5"/>
  <c r="G25" i="5"/>
  <c r="G32" i="5"/>
  <c r="G39" i="5"/>
  <c r="G46" i="5"/>
  <c r="G53" i="5"/>
  <c r="G60" i="5"/>
  <c r="G67" i="5"/>
  <c r="G74" i="5"/>
  <c r="G81" i="5"/>
  <c r="G88" i="5"/>
  <c r="G95" i="5"/>
  <c r="G102" i="5"/>
  <c r="G109" i="5"/>
  <c r="G116" i="5"/>
  <c r="G123" i="5"/>
  <c r="H123" i="5"/>
  <c r="H128" i="5"/>
  <c r="H129" i="5"/>
  <c r="H130" i="5"/>
  <c r="H131" i="5"/>
  <c r="H132" i="5"/>
  <c r="H133" i="5"/>
  <c r="H134" i="5"/>
  <c r="H136" i="5"/>
  <c r="G128" i="5"/>
  <c r="G129" i="5"/>
  <c r="G130" i="5"/>
  <c r="G131" i="5"/>
  <c r="G132" i="5"/>
  <c r="G133" i="5"/>
  <c r="G134" i="5"/>
  <c r="G136" i="5"/>
  <c r="F128" i="5"/>
  <c r="F129" i="5"/>
  <c r="F130" i="5"/>
  <c r="F131" i="5"/>
  <c r="F132" i="5"/>
  <c r="F133" i="5"/>
  <c r="F134" i="5"/>
  <c r="F136" i="5"/>
  <c r="E128" i="5"/>
  <c r="E129" i="5"/>
  <c r="E130" i="5"/>
  <c r="E131" i="5"/>
  <c r="E132" i="5"/>
  <c r="E133" i="5"/>
  <c r="E134" i="5"/>
  <c r="E136" i="5"/>
  <c r="X128" i="5"/>
  <c r="X129" i="5"/>
  <c r="X130" i="5"/>
  <c r="X131" i="5"/>
  <c r="X132" i="5"/>
  <c r="X133" i="5"/>
  <c r="X134" i="5"/>
  <c r="W128" i="5"/>
  <c r="W129" i="5"/>
  <c r="W130" i="5"/>
  <c r="W131" i="5"/>
  <c r="W132" i="5"/>
  <c r="W133" i="5"/>
  <c r="W134" i="5"/>
  <c r="V128" i="5"/>
  <c r="V129" i="5"/>
  <c r="V130" i="5"/>
  <c r="V131" i="5"/>
  <c r="V132" i="5"/>
  <c r="V133" i="5"/>
  <c r="V134" i="5"/>
  <c r="U128" i="5"/>
  <c r="U129" i="5"/>
  <c r="U130" i="5"/>
  <c r="U131" i="5"/>
  <c r="U132" i="5"/>
  <c r="U133" i="5"/>
  <c r="U134" i="5"/>
  <c r="U4" i="5"/>
  <c r="V4" i="5"/>
  <c r="W4" i="5"/>
  <c r="X4" i="5"/>
  <c r="X67" i="5"/>
  <c r="X74" i="5"/>
  <c r="X116" i="5"/>
  <c r="X123" i="5"/>
  <c r="W67" i="5"/>
  <c r="W74" i="5"/>
  <c r="W116" i="5"/>
  <c r="W123" i="5"/>
  <c r="V67" i="5"/>
  <c r="V74" i="5"/>
  <c r="V116" i="5"/>
  <c r="V123" i="5"/>
  <c r="U67" i="5"/>
  <c r="U74" i="5"/>
  <c r="U116" i="5"/>
  <c r="U123" i="5"/>
  <c r="H116" i="5"/>
  <c r="H109" i="5"/>
  <c r="H102" i="5"/>
  <c r="H95" i="5"/>
  <c r="H88" i="5"/>
  <c r="H81" i="5"/>
  <c r="H74" i="5"/>
  <c r="H67" i="5"/>
  <c r="H60" i="5"/>
  <c r="H53" i="5"/>
  <c r="H46" i="5"/>
  <c r="H39" i="5"/>
  <c r="H32" i="5"/>
  <c r="H25" i="5"/>
  <c r="H18" i="5"/>
  <c r="H11" i="5"/>
  <c r="H4" i="5"/>
  <c r="AO136" i="4"/>
  <c r="AN136" i="4"/>
  <c r="AM136" i="4"/>
  <c r="AL136" i="4"/>
  <c r="AK136" i="4"/>
  <c r="AJ136" i="4"/>
  <c r="AI136" i="4"/>
  <c r="AH136" i="4"/>
  <c r="AG136" i="4"/>
  <c r="AF136" i="4"/>
  <c r="AE136" i="4"/>
  <c r="AD136" i="4"/>
  <c r="AC136" i="4"/>
  <c r="Y5" i="4"/>
  <c r="Y6" i="4"/>
  <c r="Y7" i="4"/>
  <c r="Y8" i="4"/>
  <c r="Y9" i="4"/>
  <c r="Y10" i="4"/>
  <c r="Y4" i="4"/>
  <c r="Z5" i="4"/>
  <c r="Z6" i="4"/>
  <c r="Z7" i="4"/>
  <c r="Z8" i="4"/>
  <c r="Z9" i="4"/>
  <c r="Z10" i="4"/>
  <c r="Z4" i="4"/>
  <c r="AA5" i="4"/>
  <c r="AA6" i="4"/>
  <c r="AA7" i="4"/>
  <c r="AA8" i="4"/>
  <c r="AA9" i="4"/>
  <c r="AA10" i="4"/>
  <c r="AA4" i="4"/>
  <c r="AB4" i="4"/>
  <c r="H12" i="4"/>
  <c r="L12" i="4"/>
  <c r="P12" i="4"/>
  <c r="T12" i="4"/>
  <c r="AB12" i="4"/>
  <c r="H13" i="4"/>
  <c r="L13" i="4"/>
  <c r="P13" i="4"/>
  <c r="T13" i="4"/>
  <c r="AB13" i="4"/>
  <c r="H14" i="4"/>
  <c r="L14" i="4"/>
  <c r="P14" i="4"/>
  <c r="T14" i="4"/>
  <c r="AB14" i="4"/>
  <c r="H15" i="4"/>
  <c r="L15" i="4"/>
  <c r="P15" i="4"/>
  <c r="T15" i="4"/>
  <c r="AB15" i="4"/>
  <c r="H16" i="4"/>
  <c r="L16" i="4"/>
  <c r="P16" i="4"/>
  <c r="T16" i="4"/>
  <c r="AB16" i="4"/>
  <c r="H17" i="4"/>
  <c r="L17" i="4"/>
  <c r="P17" i="4"/>
  <c r="T17" i="4"/>
  <c r="AB17" i="4"/>
  <c r="AB11" i="4"/>
  <c r="Y19" i="4"/>
  <c r="Y20" i="4"/>
  <c r="Y21" i="4"/>
  <c r="Y22" i="4"/>
  <c r="Y23" i="4"/>
  <c r="Y24" i="4"/>
  <c r="Y18" i="4"/>
  <c r="Z19" i="4"/>
  <c r="Z20" i="4"/>
  <c r="Z21" i="4"/>
  <c r="Z22" i="4"/>
  <c r="Z23" i="4"/>
  <c r="Z24" i="4"/>
  <c r="Z18" i="4"/>
  <c r="AA19" i="4"/>
  <c r="AA20" i="4"/>
  <c r="AA21" i="4"/>
  <c r="AA22" i="4"/>
  <c r="AA23" i="4"/>
  <c r="AA24" i="4"/>
  <c r="AA18" i="4"/>
  <c r="AB18" i="4"/>
  <c r="Y26" i="4"/>
  <c r="Y27" i="4"/>
  <c r="Y28" i="4"/>
  <c r="Y29" i="4"/>
  <c r="Y30" i="4"/>
  <c r="Y31" i="4"/>
  <c r="Y25" i="4"/>
  <c r="Z26" i="4"/>
  <c r="Z27" i="4"/>
  <c r="Z28" i="4"/>
  <c r="Z29" i="4"/>
  <c r="Z30" i="4"/>
  <c r="Z31" i="4"/>
  <c r="Z25" i="4"/>
  <c r="AA26" i="4"/>
  <c r="AA27" i="4"/>
  <c r="AA28" i="4"/>
  <c r="AA29" i="4"/>
  <c r="AA30" i="4"/>
  <c r="AA31" i="4"/>
  <c r="AA25" i="4"/>
  <c r="AB25" i="4"/>
  <c r="Y33" i="4"/>
  <c r="Y34" i="4"/>
  <c r="Y35" i="4"/>
  <c r="Y36" i="4"/>
  <c r="Y37" i="4"/>
  <c r="Y38" i="4"/>
  <c r="Y32" i="4"/>
  <c r="Z33" i="4"/>
  <c r="Z34" i="4"/>
  <c r="Z35" i="4"/>
  <c r="Z36" i="4"/>
  <c r="Z37" i="4"/>
  <c r="Z38" i="4"/>
  <c r="Z32" i="4"/>
  <c r="AA33" i="4"/>
  <c r="AA34" i="4"/>
  <c r="AA35" i="4"/>
  <c r="AA36" i="4"/>
  <c r="AA37" i="4"/>
  <c r="AA38" i="4"/>
  <c r="AA32" i="4"/>
  <c r="AB32" i="4"/>
  <c r="Y40" i="4"/>
  <c r="Y41" i="4"/>
  <c r="Y42" i="4"/>
  <c r="Y43" i="4"/>
  <c r="Y44" i="4"/>
  <c r="Y45" i="4"/>
  <c r="Y39" i="4"/>
  <c r="Z40" i="4"/>
  <c r="Z41" i="4"/>
  <c r="Z42" i="4"/>
  <c r="Z43" i="4"/>
  <c r="Z44" i="4"/>
  <c r="Z45" i="4"/>
  <c r="Z39" i="4"/>
  <c r="AA40" i="4"/>
  <c r="AA41" i="4"/>
  <c r="AA42" i="4"/>
  <c r="AA43" i="4"/>
  <c r="AA44" i="4"/>
  <c r="AA45" i="4"/>
  <c r="AA39" i="4"/>
  <c r="AB39" i="4"/>
  <c r="Y47" i="4"/>
  <c r="Y48" i="4"/>
  <c r="Y49" i="4"/>
  <c r="Y50" i="4"/>
  <c r="Y51" i="4"/>
  <c r="Y52" i="4"/>
  <c r="Y46" i="4"/>
  <c r="Z47" i="4"/>
  <c r="Z48" i="4"/>
  <c r="Z49" i="4"/>
  <c r="Z50" i="4"/>
  <c r="Z51" i="4"/>
  <c r="Z52" i="4"/>
  <c r="Z46" i="4"/>
  <c r="AA47" i="4"/>
  <c r="AA48" i="4"/>
  <c r="AA49" i="4"/>
  <c r="AA50" i="4"/>
  <c r="AA51" i="4"/>
  <c r="AA52" i="4"/>
  <c r="AA46" i="4"/>
  <c r="AB46" i="4"/>
  <c r="Y54" i="4"/>
  <c r="Y55" i="4"/>
  <c r="Y56" i="4"/>
  <c r="Y57" i="4"/>
  <c r="Y58" i="4"/>
  <c r="Y59" i="4"/>
  <c r="Y53" i="4"/>
  <c r="Z54" i="4"/>
  <c r="Z55" i="4"/>
  <c r="Z56" i="4"/>
  <c r="Z57" i="4"/>
  <c r="Z58" i="4"/>
  <c r="Z59" i="4"/>
  <c r="Z53" i="4"/>
  <c r="AA54" i="4"/>
  <c r="AA55" i="4"/>
  <c r="AA56" i="4"/>
  <c r="AA57" i="4"/>
  <c r="AA58" i="4"/>
  <c r="AA59" i="4"/>
  <c r="AA53" i="4"/>
  <c r="AB53" i="4"/>
  <c r="Y61" i="4"/>
  <c r="Y62" i="4"/>
  <c r="Y63" i="4"/>
  <c r="Y64" i="4"/>
  <c r="Y65" i="4"/>
  <c r="Y66" i="4"/>
  <c r="Y60" i="4"/>
  <c r="Z61" i="4"/>
  <c r="Z62" i="4"/>
  <c r="Z63" i="4"/>
  <c r="Z64" i="4"/>
  <c r="Z65" i="4"/>
  <c r="Z66" i="4"/>
  <c r="Z60" i="4"/>
  <c r="AA61" i="4"/>
  <c r="AA62" i="4"/>
  <c r="AA63" i="4"/>
  <c r="AA64" i="4"/>
  <c r="AA65" i="4"/>
  <c r="AA66" i="4"/>
  <c r="AA60" i="4"/>
  <c r="AB60" i="4"/>
  <c r="Y68" i="4"/>
  <c r="Y69" i="4"/>
  <c r="Y70" i="4"/>
  <c r="Y71" i="4"/>
  <c r="Y72" i="4"/>
  <c r="Y73" i="4"/>
  <c r="Y67" i="4"/>
  <c r="Z68" i="4"/>
  <c r="Z69" i="4"/>
  <c r="Z70" i="4"/>
  <c r="Z71" i="4"/>
  <c r="Z72" i="4"/>
  <c r="Z73" i="4"/>
  <c r="Z67" i="4"/>
  <c r="AA68" i="4"/>
  <c r="AA69" i="4"/>
  <c r="AA70" i="4"/>
  <c r="AA71" i="4"/>
  <c r="AA72" i="4"/>
  <c r="AA73" i="4"/>
  <c r="AA67" i="4"/>
  <c r="AB67" i="4"/>
  <c r="Y75" i="4"/>
  <c r="Y76" i="4"/>
  <c r="Y77" i="4"/>
  <c r="Y78" i="4"/>
  <c r="Y79" i="4"/>
  <c r="Y80" i="4"/>
  <c r="Y74" i="4"/>
  <c r="Z75" i="4"/>
  <c r="Z76" i="4"/>
  <c r="Z77" i="4"/>
  <c r="Z78" i="4"/>
  <c r="Z79" i="4"/>
  <c r="Z80" i="4"/>
  <c r="Z74" i="4"/>
  <c r="AA75" i="4"/>
  <c r="AA76" i="4"/>
  <c r="AA77" i="4"/>
  <c r="AA78" i="4"/>
  <c r="AA79" i="4"/>
  <c r="AA80" i="4"/>
  <c r="AA74" i="4"/>
  <c r="AB74" i="4"/>
  <c r="Y82" i="4"/>
  <c r="Y83" i="4"/>
  <c r="Y84" i="4"/>
  <c r="Y85" i="4"/>
  <c r="Y86" i="4"/>
  <c r="Y87" i="4"/>
  <c r="Y81" i="4"/>
  <c r="Z82" i="4"/>
  <c r="Z83" i="4"/>
  <c r="Z84" i="4"/>
  <c r="Z85" i="4"/>
  <c r="Z86" i="4"/>
  <c r="Z87" i="4"/>
  <c r="Z81" i="4"/>
  <c r="AA82" i="4"/>
  <c r="AA83" i="4"/>
  <c r="AA84" i="4"/>
  <c r="AA85" i="4"/>
  <c r="AA86" i="4"/>
  <c r="AA87" i="4"/>
  <c r="AA81" i="4"/>
  <c r="AB81" i="4"/>
  <c r="Y89" i="4"/>
  <c r="Y90" i="4"/>
  <c r="Y91" i="4"/>
  <c r="Y92" i="4"/>
  <c r="Y93" i="4"/>
  <c r="Y94" i="4"/>
  <c r="Y88" i="4"/>
  <c r="Z89" i="4"/>
  <c r="Z90" i="4"/>
  <c r="Z91" i="4"/>
  <c r="Z92" i="4"/>
  <c r="Z93" i="4"/>
  <c r="Z94" i="4"/>
  <c r="Z88" i="4"/>
  <c r="AA89" i="4"/>
  <c r="AA90" i="4"/>
  <c r="AA91" i="4"/>
  <c r="AA92" i="4"/>
  <c r="AA93" i="4"/>
  <c r="AA94" i="4"/>
  <c r="AA88" i="4"/>
  <c r="AB88" i="4"/>
  <c r="Y96" i="4"/>
  <c r="Y97" i="4"/>
  <c r="Y98" i="4"/>
  <c r="Y99" i="4"/>
  <c r="Y100" i="4"/>
  <c r="Y101" i="4"/>
  <c r="Y95" i="4"/>
  <c r="Z96" i="4"/>
  <c r="Z97" i="4"/>
  <c r="Z98" i="4"/>
  <c r="Z99" i="4"/>
  <c r="Z100" i="4"/>
  <c r="Z101" i="4"/>
  <c r="Z95" i="4"/>
  <c r="AA96" i="4"/>
  <c r="AA97" i="4"/>
  <c r="AA98" i="4"/>
  <c r="AA99" i="4"/>
  <c r="AA100" i="4"/>
  <c r="AA101" i="4"/>
  <c r="AA95" i="4"/>
  <c r="AB95" i="4"/>
  <c r="Y103" i="4"/>
  <c r="Y104" i="4"/>
  <c r="Y105" i="4"/>
  <c r="Y106" i="4"/>
  <c r="Y107" i="4"/>
  <c r="Y108" i="4"/>
  <c r="Y102" i="4"/>
  <c r="Z103" i="4"/>
  <c r="Z104" i="4"/>
  <c r="Z105" i="4"/>
  <c r="Z106" i="4"/>
  <c r="Z107" i="4"/>
  <c r="Z108" i="4"/>
  <c r="Z102" i="4"/>
  <c r="AA103" i="4"/>
  <c r="AA104" i="4"/>
  <c r="AA105" i="4"/>
  <c r="AA106" i="4"/>
  <c r="AA107" i="4"/>
  <c r="AA108" i="4"/>
  <c r="AA102" i="4"/>
  <c r="AB102" i="4"/>
  <c r="Y110" i="4"/>
  <c r="Y111" i="4"/>
  <c r="Y112" i="4"/>
  <c r="Y113" i="4"/>
  <c r="Y114" i="4"/>
  <c r="Y115" i="4"/>
  <c r="Y109" i="4"/>
  <c r="Z110" i="4"/>
  <c r="Z111" i="4"/>
  <c r="Z112" i="4"/>
  <c r="Z113" i="4"/>
  <c r="Z114" i="4"/>
  <c r="Z115" i="4"/>
  <c r="Z109" i="4"/>
  <c r="AA110" i="4"/>
  <c r="AA111" i="4"/>
  <c r="AA112" i="4"/>
  <c r="AA113" i="4"/>
  <c r="AA114" i="4"/>
  <c r="AA115" i="4"/>
  <c r="AA109" i="4"/>
  <c r="AB109" i="4"/>
  <c r="Y117" i="4"/>
  <c r="Y118" i="4"/>
  <c r="Y119" i="4"/>
  <c r="Y120" i="4"/>
  <c r="Y121" i="4"/>
  <c r="Y122" i="4"/>
  <c r="Y116" i="4"/>
  <c r="Z117" i="4"/>
  <c r="Z118" i="4"/>
  <c r="Z119" i="4"/>
  <c r="Z120" i="4"/>
  <c r="Z121" i="4"/>
  <c r="Z122" i="4"/>
  <c r="Z116" i="4"/>
  <c r="AA117" i="4"/>
  <c r="AA118" i="4"/>
  <c r="AA119" i="4"/>
  <c r="AA120" i="4"/>
  <c r="AA121" i="4"/>
  <c r="AA122" i="4"/>
  <c r="AA116" i="4"/>
  <c r="AB116" i="4"/>
  <c r="AB123" i="4"/>
  <c r="H5" i="4"/>
  <c r="L5" i="4"/>
  <c r="P5" i="4"/>
  <c r="T5" i="4"/>
  <c r="AB5" i="4"/>
  <c r="H19" i="4"/>
  <c r="L19" i="4"/>
  <c r="P19" i="4"/>
  <c r="T19" i="4"/>
  <c r="AB19" i="4"/>
  <c r="H26" i="4"/>
  <c r="L26" i="4"/>
  <c r="P26" i="4"/>
  <c r="T26" i="4"/>
  <c r="AB26" i="4"/>
  <c r="H33" i="4"/>
  <c r="L33" i="4"/>
  <c r="P33" i="4"/>
  <c r="T33" i="4"/>
  <c r="AB33" i="4"/>
  <c r="H40" i="4"/>
  <c r="L40" i="4"/>
  <c r="P40" i="4"/>
  <c r="T40" i="4"/>
  <c r="AB40" i="4"/>
  <c r="H47" i="4"/>
  <c r="L47" i="4"/>
  <c r="P47" i="4"/>
  <c r="T47" i="4"/>
  <c r="AB47" i="4"/>
  <c r="H54" i="4"/>
  <c r="L54" i="4"/>
  <c r="P54" i="4"/>
  <c r="T54" i="4"/>
  <c r="AB54" i="4"/>
  <c r="H61" i="4"/>
  <c r="L61" i="4"/>
  <c r="P61" i="4"/>
  <c r="T61" i="4"/>
  <c r="AB61" i="4"/>
  <c r="H68" i="4"/>
  <c r="L68" i="4"/>
  <c r="P68" i="4"/>
  <c r="T68" i="4"/>
  <c r="X68" i="4"/>
  <c r="AB68" i="4"/>
  <c r="H75" i="4"/>
  <c r="L75" i="4"/>
  <c r="P75" i="4"/>
  <c r="T75" i="4"/>
  <c r="X75" i="4"/>
  <c r="AB75" i="4"/>
  <c r="H82" i="4"/>
  <c r="L82" i="4"/>
  <c r="P82" i="4"/>
  <c r="T82" i="4"/>
  <c r="AB82" i="4"/>
  <c r="H89" i="4"/>
  <c r="L89" i="4"/>
  <c r="P89" i="4"/>
  <c r="T89" i="4"/>
  <c r="AB89" i="4"/>
  <c r="H96" i="4"/>
  <c r="L96" i="4"/>
  <c r="P96" i="4"/>
  <c r="T96" i="4"/>
  <c r="AB96" i="4"/>
  <c r="H103" i="4"/>
  <c r="L103" i="4"/>
  <c r="P103" i="4"/>
  <c r="T103" i="4"/>
  <c r="AB103" i="4"/>
  <c r="H110" i="4"/>
  <c r="L110" i="4"/>
  <c r="P110" i="4"/>
  <c r="T110" i="4"/>
  <c r="AB110" i="4"/>
  <c r="H117" i="4"/>
  <c r="L117" i="4"/>
  <c r="P117" i="4"/>
  <c r="T117" i="4"/>
  <c r="X117" i="4"/>
  <c r="AB117" i="4"/>
  <c r="AB128" i="4"/>
  <c r="H6" i="4"/>
  <c r="L6" i="4"/>
  <c r="P6" i="4"/>
  <c r="T6" i="4"/>
  <c r="AB6" i="4"/>
  <c r="H20" i="4"/>
  <c r="L20" i="4"/>
  <c r="P20" i="4"/>
  <c r="T20" i="4"/>
  <c r="AB20" i="4"/>
  <c r="H27" i="4"/>
  <c r="L27" i="4"/>
  <c r="P27" i="4"/>
  <c r="T27" i="4"/>
  <c r="AB27" i="4"/>
  <c r="H34" i="4"/>
  <c r="L34" i="4"/>
  <c r="P34" i="4"/>
  <c r="T34" i="4"/>
  <c r="AB34" i="4"/>
  <c r="H41" i="4"/>
  <c r="L41" i="4"/>
  <c r="P41" i="4"/>
  <c r="T41" i="4"/>
  <c r="AB41" i="4"/>
  <c r="H48" i="4"/>
  <c r="L48" i="4"/>
  <c r="P48" i="4"/>
  <c r="T48" i="4"/>
  <c r="AB48" i="4"/>
  <c r="H55" i="4"/>
  <c r="L55" i="4"/>
  <c r="P55" i="4"/>
  <c r="T55" i="4"/>
  <c r="AB55" i="4"/>
  <c r="H62" i="4"/>
  <c r="L62" i="4"/>
  <c r="P62" i="4"/>
  <c r="T62" i="4"/>
  <c r="AB62" i="4"/>
  <c r="H69" i="4"/>
  <c r="L69" i="4"/>
  <c r="P69" i="4"/>
  <c r="T69" i="4"/>
  <c r="X69" i="4"/>
  <c r="AB69" i="4"/>
  <c r="H76" i="4"/>
  <c r="L76" i="4"/>
  <c r="P76" i="4"/>
  <c r="T76" i="4"/>
  <c r="X76" i="4"/>
  <c r="AB76" i="4"/>
  <c r="H83" i="4"/>
  <c r="L83" i="4"/>
  <c r="P83" i="4"/>
  <c r="T83" i="4"/>
  <c r="AB83" i="4"/>
  <c r="H90" i="4"/>
  <c r="L90" i="4"/>
  <c r="P90" i="4"/>
  <c r="T90" i="4"/>
  <c r="AB90" i="4"/>
  <c r="H97" i="4"/>
  <c r="L97" i="4"/>
  <c r="P97" i="4"/>
  <c r="T97" i="4"/>
  <c r="AB97" i="4"/>
  <c r="H104" i="4"/>
  <c r="L104" i="4"/>
  <c r="P104" i="4"/>
  <c r="T104" i="4"/>
  <c r="AB104" i="4"/>
  <c r="H111" i="4"/>
  <c r="L111" i="4"/>
  <c r="P111" i="4"/>
  <c r="T111" i="4"/>
  <c r="AB111" i="4"/>
  <c r="H118" i="4"/>
  <c r="L118" i="4"/>
  <c r="P118" i="4"/>
  <c r="T118" i="4"/>
  <c r="X118" i="4"/>
  <c r="AB118" i="4"/>
  <c r="AB129" i="4"/>
  <c r="H7" i="4"/>
  <c r="L7" i="4"/>
  <c r="P7" i="4"/>
  <c r="T7" i="4"/>
  <c r="X7" i="4"/>
  <c r="AB7" i="4"/>
  <c r="H21" i="4"/>
  <c r="L21" i="4"/>
  <c r="P21" i="4"/>
  <c r="T21" i="4"/>
  <c r="AB21" i="4"/>
  <c r="H28" i="4"/>
  <c r="L28" i="4"/>
  <c r="P28" i="4"/>
  <c r="T28" i="4"/>
  <c r="AB28" i="4"/>
  <c r="H35" i="4"/>
  <c r="L35" i="4"/>
  <c r="P35" i="4"/>
  <c r="T35" i="4"/>
  <c r="AB35" i="4"/>
  <c r="H42" i="4"/>
  <c r="L42" i="4"/>
  <c r="P42" i="4"/>
  <c r="T42" i="4"/>
  <c r="AB42" i="4"/>
  <c r="H49" i="4"/>
  <c r="L49" i="4"/>
  <c r="P49" i="4"/>
  <c r="T49" i="4"/>
  <c r="AB49" i="4"/>
  <c r="H56" i="4"/>
  <c r="L56" i="4"/>
  <c r="P56" i="4"/>
  <c r="T56" i="4"/>
  <c r="AB56" i="4"/>
  <c r="H63" i="4"/>
  <c r="L63" i="4"/>
  <c r="P63" i="4"/>
  <c r="T63" i="4"/>
  <c r="AB63" i="4"/>
  <c r="H70" i="4"/>
  <c r="L70" i="4"/>
  <c r="P70" i="4"/>
  <c r="T70" i="4"/>
  <c r="X70" i="4"/>
  <c r="AB70" i="4"/>
  <c r="H77" i="4"/>
  <c r="L77" i="4"/>
  <c r="P77" i="4"/>
  <c r="T77" i="4"/>
  <c r="X77" i="4"/>
  <c r="AB77" i="4"/>
  <c r="H84" i="4"/>
  <c r="L84" i="4"/>
  <c r="P84" i="4"/>
  <c r="T84" i="4"/>
  <c r="AB84" i="4"/>
  <c r="H91" i="4"/>
  <c r="L91" i="4"/>
  <c r="P91" i="4"/>
  <c r="T91" i="4"/>
  <c r="AB91" i="4"/>
  <c r="H98" i="4"/>
  <c r="L98" i="4"/>
  <c r="P98" i="4"/>
  <c r="T98" i="4"/>
  <c r="AB98" i="4"/>
  <c r="H105" i="4"/>
  <c r="L105" i="4"/>
  <c r="P105" i="4"/>
  <c r="T105" i="4"/>
  <c r="AB105" i="4"/>
  <c r="H112" i="4"/>
  <c r="L112" i="4"/>
  <c r="P112" i="4"/>
  <c r="T112" i="4"/>
  <c r="AB112" i="4"/>
  <c r="H119" i="4"/>
  <c r="L119" i="4"/>
  <c r="P119" i="4"/>
  <c r="T119" i="4"/>
  <c r="X119" i="4"/>
  <c r="AB119" i="4"/>
  <c r="AB130" i="4"/>
  <c r="H8" i="4"/>
  <c r="L8" i="4"/>
  <c r="P8" i="4"/>
  <c r="T8" i="4"/>
  <c r="AB8" i="4"/>
  <c r="H22" i="4"/>
  <c r="L22" i="4"/>
  <c r="P22" i="4"/>
  <c r="T22" i="4"/>
  <c r="AB22" i="4"/>
  <c r="H29" i="4"/>
  <c r="L29" i="4"/>
  <c r="P29" i="4"/>
  <c r="T29" i="4"/>
  <c r="AB29" i="4"/>
  <c r="H36" i="4"/>
  <c r="L36" i="4"/>
  <c r="P36" i="4"/>
  <c r="T36" i="4"/>
  <c r="AB36" i="4"/>
  <c r="H43" i="4"/>
  <c r="L43" i="4"/>
  <c r="P43" i="4"/>
  <c r="T43" i="4"/>
  <c r="AB43" i="4"/>
  <c r="H50" i="4"/>
  <c r="L50" i="4"/>
  <c r="P50" i="4"/>
  <c r="T50" i="4"/>
  <c r="AB50" i="4"/>
  <c r="H57" i="4"/>
  <c r="L57" i="4"/>
  <c r="P57" i="4"/>
  <c r="T57" i="4"/>
  <c r="AB57" i="4"/>
  <c r="H64" i="4"/>
  <c r="L64" i="4"/>
  <c r="P64" i="4"/>
  <c r="T64" i="4"/>
  <c r="AB64" i="4"/>
  <c r="H71" i="4"/>
  <c r="L71" i="4"/>
  <c r="P71" i="4"/>
  <c r="T71" i="4"/>
  <c r="X71" i="4"/>
  <c r="AB71" i="4"/>
  <c r="H78" i="4"/>
  <c r="L78" i="4"/>
  <c r="P78" i="4"/>
  <c r="T78" i="4"/>
  <c r="X78" i="4"/>
  <c r="AB78" i="4"/>
  <c r="H85" i="4"/>
  <c r="L85" i="4"/>
  <c r="P85" i="4"/>
  <c r="T85" i="4"/>
  <c r="AB85" i="4"/>
  <c r="H92" i="4"/>
  <c r="L92" i="4"/>
  <c r="P92" i="4"/>
  <c r="T92" i="4"/>
  <c r="AB92" i="4"/>
  <c r="H99" i="4"/>
  <c r="L99" i="4"/>
  <c r="P99" i="4"/>
  <c r="T99" i="4"/>
  <c r="AB99" i="4"/>
  <c r="H106" i="4"/>
  <c r="L106" i="4"/>
  <c r="P106" i="4"/>
  <c r="T106" i="4"/>
  <c r="AB106" i="4"/>
  <c r="H113" i="4"/>
  <c r="L113" i="4"/>
  <c r="P113" i="4"/>
  <c r="T113" i="4"/>
  <c r="AB113" i="4"/>
  <c r="H120" i="4"/>
  <c r="L120" i="4"/>
  <c r="P120" i="4"/>
  <c r="T120" i="4"/>
  <c r="X120" i="4"/>
  <c r="AB120" i="4"/>
  <c r="AB131" i="4"/>
  <c r="H9" i="4"/>
  <c r="L9" i="4"/>
  <c r="P9" i="4"/>
  <c r="T9" i="4"/>
  <c r="AB9" i="4"/>
  <c r="H23" i="4"/>
  <c r="L23" i="4"/>
  <c r="P23" i="4"/>
  <c r="T23" i="4"/>
  <c r="AB23" i="4"/>
  <c r="H30" i="4"/>
  <c r="L30" i="4"/>
  <c r="P30" i="4"/>
  <c r="T30" i="4"/>
  <c r="AB30" i="4"/>
  <c r="H37" i="4"/>
  <c r="L37" i="4"/>
  <c r="P37" i="4"/>
  <c r="T37" i="4"/>
  <c r="AB37" i="4"/>
  <c r="H44" i="4"/>
  <c r="L44" i="4"/>
  <c r="P44" i="4"/>
  <c r="T44" i="4"/>
  <c r="AB44" i="4"/>
  <c r="H51" i="4"/>
  <c r="L51" i="4"/>
  <c r="P51" i="4"/>
  <c r="T51" i="4"/>
  <c r="AB51" i="4"/>
  <c r="H58" i="4"/>
  <c r="L58" i="4"/>
  <c r="P58" i="4"/>
  <c r="T58" i="4"/>
  <c r="AB58" i="4"/>
  <c r="H65" i="4"/>
  <c r="L65" i="4"/>
  <c r="P65" i="4"/>
  <c r="T65" i="4"/>
  <c r="AB65" i="4"/>
  <c r="H72" i="4"/>
  <c r="L72" i="4"/>
  <c r="P72" i="4"/>
  <c r="T72" i="4"/>
  <c r="X72" i="4"/>
  <c r="AB72" i="4"/>
  <c r="H79" i="4"/>
  <c r="L79" i="4"/>
  <c r="P79" i="4"/>
  <c r="T79" i="4"/>
  <c r="X79" i="4"/>
  <c r="AB79" i="4"/>
  <c r="H86" i="4"/>
  <c r="L86" i="4"/>
  <c r="P86" i="4"/>
  <c r="T86" i="4"/>
  <c r="AB86" i="4"/>
  <c r="H93" i="4"/>
  <c r="L93" i="4"/>
  <c r="P93" i="4"/>
  <c r="T93" i="4"/>
  <c r="AB93" i="4"/>
  <c r="H100" i="4"/>
  <c r="L100" i="4"/>
  <c r="P100" i="4"/>
  <c r="T100" i="4"/>
  <c r="AB100" i="4"/>
  <c r="H107" i="4"/>
  <c r="L107" i="4"/>
  <c r="P107" i="4"/>
  <c r="T107" i="4"/>
  <c r="AB107" i="4"/>
  <c r="H114" i="4"/>
  <c r="L114" i="4"/>
  <c r="P114" i="4"/>
  <c r="T114" i="4"/>
  <c r="AB114" i="4"/>
  <c r="H121" i="4"/>
  <c r="L121" i="4"/>
  <c r="P121" i="4"/>
  <c r="T121" i="4"/>
  <c r="X121" i="4"/>
  <c r="AB121" i="4"/>
  <c r="AB132" i="4"/>
  <c r="H10" i="4"/>
  <c r="L10" i="4"/>
  <c r="P10" i="4"/>
  <c r="T10" i="4"/>
  <c r="AB10" i="4"/>
  <c r="H24" i="4"/>
  <c r="L24" i="4"/>
  <c r="P24" i="4"/>
  <c r="T24" i="4"/>
  <c r="AB24" i="4"/>
  <c r="H31" i="4"/>
  <c r="L31" i="4"/>
  <c r="P31" i="4"/>
  <c r="T31" i="4"/>
  <c r="AB31" i="4"/>
  <c r="H38" i="4"/>
  <c r="L38" i="4"/>
  <c r="P38" i="4"/>
  <c r="T38" i="4"/>
  <c r="AB38" i="4"/>
  <c r="H45" i="4"/>
  <c r="L45" i="4"/>
  <c r="P45" i="4"/>
  <c r="T45" i="4"/>
  <c r="AB45" i="4"/>
  <c r="H52" i="4"/>
  <c r="L52" i="4"/>
  <c r="P52" i="4"/>
  <c r="T52" i="4"/>
  <c r="AB52" i="4"/>
  <c r="H59" i="4"/>
  <c r="L59" i="4"/>
  <c r="P59" i="4"/>
  <c r="T59" i="4"/>
  <c r="AB59" i="4"/>
  <c r="H66" i="4"/>
  <c r="L66" i="4"/>
  <c r="P66" i="4"/>
  <c r="T66" i="4"/>
  <c r="AB66" i="4"/>
  <c r="H73" i="4"/>
  <c r="L73" i="4"/>
  <c r="P73" i="4"/>
  <c r="T73" i="4"/>
  <c r="X73" i="4"/>
  <c r="AB73" i="4"/>
  <c r="H80" i="4"/>
  <c r="L80" i="4"/>
  <c r="P80" i="4"/>
  <c r="T80" i="4"/>
  <c r="X80" i="4"/>
  <c r="AB80" i="4"/>
  <c r="H87" i="4"/>
  <c r="L87" i="4"/>
  <c r="P87" i="4"/>
  <c r="T87" i="4"/>
  <c r="AB87" i="4"/>
  <c r="H94" i="4"/>
  <c r="L94" i="4"/>
  <c r="P94" i="4"/>
  <c r="T94" i="4"/>
  <c r="AB94" i="4"/>
  <c r="H101" i="4"/>
  <c r="L101" i="4"/>
  <c r="P101" i="4"/>
  <c r="T101" i="4"/>
  <c r="AB101" i="4"/>
  <c r="H108" i="4"/>
  <c r="L108" i="4"/>
  <c r="P108" i="4"/>
  <c r="T108" i="4"/>
  <c r="AB108" i="4"/>
  <c r="H115" i="4"/>
  <c r="L115" i="4"/>
  <c r="P115" i="4"/>
  <c r="T115" i="4"/>
  <c r="AB115" i="4"/>
  <c r="H122" i="4"/>
  <c r="L122" i="4"/>
  <c r="P122" i="4"/>
  <c r="T122" i="4"/>
  <c r="AB122" i="4"/>
  <c r="AB133" i="4"/>
  <c r="AB134" i="4"/>
  <c r="AB136" i="4"/>
  <c r="AA12" i="4"/>
  <c r="AA13" i="4"/>
  <c r="AA14" i="4"/>
  <c r="AA15" i="4"/>
  <c r="AA16" i="4"/>
  <c r="AA17" i="4"/>
  <c r="AA11" i="4"/>
  <c r="AA123" i="4"/>
  <c r="AA128" i="4"/>
  <c r="AA129" i="4"/>
  <c r="AA130" i="4"/>
  <c r="AA131" i="4"/>
  <c r="AA132" i="4"/>
  <c r="AA133" i="4"/>
  <c r="AA134" i="4"/>
  <c r="AA136" i="4"/>
  <c r="Z12" i="4"/>
  <c r="Z13" i="4"/>
  <c r="Z14" i="4"/>
  <c r="Z15" i="4"/>
  <c r="Z16" i="4"/>
  <c r="Z17" i="4"/>
  <c r="Z11" i="4"/>
  <c r="Z123" i="4"/>
  <c r="Z128" i="4"/>
  <c r="Z129" i="4"/>
  <c r="Z130" i="4"/>
  <c r="Z131" i="4"/>
  <c r="Z132" i="4"/>
  <c r="Z133" i="4"/>
  <c r="Z134" i="4"/>
  <c r="Z136" i="4"/>
  <c r="Y12" i="4"/>
  <c r="Y13" i="4"/>
  <c r="Y14" i="4"/>
  <c r="Y15" i="4"/>
  <c r="Y16" i="4"/>
  <c r="Y17" i="4"/>
  <c r="Y11" i="4"/>
  <c r="Y123" i="4"/>
  <c r="Y128" i="4"/>
  <c r="Y129" i="4"/>
  <c r="Y130" i="4"/>
  <c r="Y131" i="4"/>
  <c r="Y132" i="4"/>
  <c r="Y133" i="4"/>
  <c r="Y134" i="4"/>
  <c r="Y136" i="4"/>
  <c r="Q4" i="4"/>
  <c r="R4" i="4"/>
  <c r="S4" i="4"/>
  <c r="T4" i="4"/>
  <c r="Q11" i="4"/>
  <c r="R11" i="4"/>
  <c r="S11" i="4"/>
  <c r="T11" i="4"/>
  <c r="Q18" i="4"/>
  <c r="R18" i="4"/>
  <c r="S18" i="4"/>
  <c r="T18" i="4"/>
  <c r="Q25" i="4"/>
  <c r="R25" i="4"/>
  <c r="S25" i="4"/>
  <c r="T25" i="4"/>
  <c r="Q32" i="4"/>
  <c r="R32" i="4"/>
  <c r="S32" i="4"/>
  <c r="T32" i="4"/>
  <c r="Q39" i="4"/>
  <c r="R39" i="4"/>
  <c r="S39" i="4"/>
  <c r="T39" i="4"/>
  <c r="Q46" i="4"/>
  <c r="R46" i="4"/>
  <c r="S46" i="4"/>
  <c r="T46" i="4"/>
  <c r="Q53" i="4"/>
  <c r="R53" i="4"/>
  <c r="S53" i="4"/>
  <c r="T53" i="4"/>
  <c r="Q60" i="4"/>
  <c r="R60" i="4"/>
  <c r="S60" i="4"/>
  <c r="T60" i="4"/>
  <c r="Q67" i="4"/>
  <c r="R67" i="4"/>
  <c r="S67" i="4"/>
  <c r="T67" i="4"/>
  <c r="Q74" i="4"/>
  <c r="R74" i="4"/>
  <c r="S74" i="4"/>
  <c r="T74" i="4"/>
  <c r="Q81" i="4"/>
  <c r="R81" i="4"/>
  <c r="S81" i="4"/>
  <c r="T81" i="4"/>
  <c r="Q88" i="4"/>
  <c r="R88" i="4"/>
  <c r="S88" i="4"/>
  <c r="T88" i="4"/>
  <c r="Q95" i="4"/>
  <c r="R95" i="4"/>
  <c r="S95" i="4"/>
  <c r="T95" i="4"/>
  <c r="Q102" i="4"/>
  <c r="R102" i="4"/>
  <c r="S102" i="4"/>
  <c r="T102" i="4"/>
  <c r="Q109" i="4"/>
  <c r="R109" i="4"/>
  <c r="S109" i="4"/>
  <c r="T109" i="4"/>
  <c r="Q116" i="4"/>
  <c r="R116" i="4"/>
  <c r="S116" i="4"/>
  <c r="T116" i="4"/>
  <c r="T123" i="4"/>
  <c r="T128" i="4"/>
  <c r="T129" i="4"/>
  <c r="T130" i="4"/>
  <c r="T131" i="4"/>
  <c r="T132" i="4"/>
  <c r="T133" i="4"/>
  <c r="T134" i="4"/>
  <c r="T136" i="4"/>
  <c r="S123" i="4"/>
  <c r="S128" i="4"/>
  <c r="S129" i="4"/>
  <c r="S130" i="4"/>
  <c r="S131" i="4"/>
  <c r="S132" i="4"/>
  <c r="S133" i="4"/>
  <c r="S134" i="4"/>
  <c r="S136" i="4"/>
  <c r="R123" i="4"/>
  <c r="R128" i="4"/>
  <c r="R129" i="4"/>
  <c r="R130" i="4"/>
  <c r="R131" i="4"/>
  <c r="R132" i="4"/>
  <c r="R133" i="4"/>
  <c r="R134" i="4"/>
  <c r="R136" i="4"/>
  <c r="Q123" i="4"/>
  <c r="Q128" i="4"/>
  <c r="Q129" i="4"/>
  <c r="Q130" i="4"/>
  <c r="Q131" i="4"/>
  <c r="Q132" i="4"/>
  <c r="Q133" i="4"/>
  <c r="Q134" i="4"/>
  <c r="Q136" i="4"/>
  <c r="M4" i="4"/>
  <c r="N4" i="4"/>
  <c r="O4" i="4"/>
  <c r="P4" i="4"/>
  <c r="M11" i="4"/>
  <c r="N11" i="4"/>
  <c r="O11" i="4"/>
  <c r="P11" i="4"/>
  <c r="M18" i="4"/>
  <c r="N18" i="4"/>
  <c r="O18" i="4"/>
  <c r="P18" i="4"/>
  <c r="M25" i="4"/>
  <c r="N25" i="4"/>
  <c r="O25" i="4"/>
  <c r="P25" i="4"/>
  <c r="M32" i="4"/>
  <c r="N32" i="4"/>
  <c r="O32" i="4"/>
  <c r="P32" i="4"/>
  <c r="M39" i="4"/>
  <c r="N39" i="4"/>
  <c r="O39" i="4"/>
  <c r="P39" i="4"/>
  <c r="M46" i="4"/>
  <c r="N46" i="4"/>
  <c r="O46" i="4"/>
  <c r="P46" i="4"/>
  <c r="M53" i="4"/>
  <c r="N53" i="4"/>
  <c r="O53" i="4"/>
  <c r="P53" i="4"/>
  <c r="M60" i="4"/>
  <c r="N60" i="4"/>
  <c r="O60" i="4"/>
  <c r="P60" i="4"/>
  <c r="M67" i="4"/>
  <c r="N67" i="4"/>
  <c r="O67" i="4"/>
  <c r="P67" i="4"/>
  <c r="M74" i="4"/>
  <c r="N74" i="4"/>
  <c r="O74" i="4"/>
  <c r="P74" i="4"/>
  <c r="M81" i="4"/>
  <c r="N81" i="4"/>
  <c r="O81" i="4"/>
  <c r="P81" i="4"/>
  <c r="M88" i="4"/>
  <c r="N88" i="4"/>
  <c r="O88" i="4"/>
  <c r="P88" i="4"/>
  <c r="M95" i="4"/>
  <c r="N95" i="4"/>
  <c r="O95" i="4"/>
  <c r="P95" i="4"/>
  <c r="M102" i="4"/>
  <c r="N102" i="4"/>
  <c r="O102" i="4"/>
  <c r="P102" i="4"/>
  <c r="M109" i="4"/>
  <c r="N109" i="4"/>
  <c r="O109" i="4"/>
  <c r="P109" i="4"/>
  <c r="M116" i="4"/>
  <c r="N116" i="4"/>
  <c r="O116" i="4"/>
  <c r="P116" i="4"/>
  <c r="P123" i="4"/>
  <c r="P128" i="4"/>
  <c r="P129" i="4"/>
  <c r="P130" i="4"/>
  <c r="P131" i="4"/>
  <c r="P132" i="4"/>
  <c r="P133" i="4"/>
  <c r="P134" i="4"/>
  <c r="P136" i="4"/>
  <c r="O123" i="4"/>
  <c r="O128" i="4"/>
  <c r="O129" i="4"/>
  <c r="O130" i="4"/>
  <c r="O131" i="4"/>
  <c r="O132" i="4"/>
  <c r="O133" i="4"/>
  <c r="O134" i="4"/>
  <c r="O136" i="4"/>
  <c r="N123" i="4"/>
  <c r="N128" i="4"/>
  <c r="N129" i="4"/>
  <c r="N130" i="4"/>
  <c r="N131" i="4"/>
  <c r="N132" i="4"/>
  <c r="N133" i="4"/>
  <c r="N134" i="4"/>
  <c r="N136" i="4"/>
  <c r="M123" i="4"/>
  <c r="M128" i="4"/>
  <c r="M129" i="4"/>
  <c r="M130" i="4"/>
  <c r="M131" i="4"/>
  <c r="M132" i="4"/>
  <c r="M133" i="4"/>
  <c r="M134" i="4"/>
  <c r="M136" i="4"/>
  <c r="I4" i="4"/>
  <c r="J4" i="4"/>
  <c r="K4" i="4"/>
  <c r="L4" i="4"/>
  <c r="I11" i="4"/>
  <c r="J11" i="4"/>
  <c r="K11" i="4"/>
  <c r="L11" i="4"/>
  <c r="I18" i="4"/>
  <c r="J18" i="4"/>
  <c r="K18" i="4"/>
  <c r="L18" i="4"/>
  <c r="I25" i="4"/>
  <c r="J25" i="4"/>
  <c r="K25" i="4"/>
  <c r="L25" i="4"/>
  <c r="I32" i="4"/>
  <c r="J32" i="4"/>
  <c r="K32" i="4"/>
  <c r="L32" i="4"/>
  <c r="I39" i="4"/>
  <c r="J39" i="4"/>
  <c r="K39" i="4"/>
  <c r="L39" i="4"/>
  <c r="I46" i="4"/>
  <c r="J46" i="4"/>
  <c r="K46" i="4"/>
  <c r="L46" i="4"/>
  <c r="I53" i="4"/>
  <c r="J53" i="4"/>
  <c r="K53" i="4"/>
  <c r="L53" i="4"/>
  <c r="I60" i="4"/>
  <c r="J60" i="4"/>
  <c r="K60" i="4"/>
  <c r="L60" i="4"/>
  <c r="I67" i="4"/>
  <c r="J67" i="4"/>
  <c r="K67" i="4"/>
  <c r="L67" i="4"/>
  <c r="I74" i="4"/>
  <c r="J74" i="4"/>
  <c r="K74" i="4"/>
  <c r="L74" i="4"/>
  <c r="I81" i="4"/>
  <c r="J81" i="4"/>
  <c r="K81" i="4"/>
  <c r="L81" i="4"/>
  <c r="I88" i="4"/>
  <c r="J88" i="4"/>
  <c r="K88" i="4"/>
  <c r="L88" i="4"/>
  <c r="I95" i="4"/>
  <c r="J95" i="4"/>
  <c r="K95" i="4"/>
  <c r="L95" i="4"/>
  <c r="I102" i="4"/>
  <c r="J102" i="4"/>
  <c r="K102" i="4"/>
  <c r="L102" i="4"/>
  <c r="I109" i="4"/>
  <c r="J109" i="4"/>
  <c r="K109" i="4"/>
  <c r="L109" i="4"/>
  <c r="I116" i="4"/>
  <c r="J116" i="4"/>
  <c r="K116" i="4"/>
  <c r="L116" i="4"/>
  <c r="L123" i="4"/>
  <c r="L128" i="4"/>
  <c r="L129" i="4"/>
  <c r="L130" i="4"/>
  <c r="L131" i="4"/>
  <c r="L132" i="4"/>
  <c r="L133" i="4"/>
  <c r="L134" i="4"/>
  <c r="L136" i="4"/>
  <c r="K123" i="4"/>
  <c r="K128" i="4"/>
  <c r="K129" i="4"/>
  <c r="K130" i="4"/>
  <c r="K131" i="4"/>
  <c r="K132" i="4"/>
  <c r="K133" i="4"/>
  <c r="K134" i="4"/>
  <c r="K136" i="4"/>
  <c r="J123" i="4"/>
  <c r="J128" i="4"/>
  <c r="J129" i="4"/>
  <c r="J130" i="4"/>
  <c r="J131" i="4"/>
  <c r="J132" i="4"/>
  <c r="J133" i="4"/>
  <c r="J134" i="4"/>
  <c r="J136" i="4"/>
  <c r="I123" i="4"/>
  <c r="I128" i="4"/>
  <c r="I129" i="4"/>
  <c r="I130" i="4"/>
  <c r="I131" i="4"/>
  <c r="I132" i="4"/>
  <c r="I133" i="4"/>
  <c r="I134" i="4"/>
  <c r="I136" i="4"/>
  <c r="E4" i="4"/>
  <c r="E11" i="4"/>
  <c r="E18" i="4"/>
  <c r="E25" i="4"/>
  <c r="E32" i="4"/>
  <c r="E39" i="4"/>
  <c r="E46" i="4"/>
  <c r="E53" i="4"/>
  <c r="E60" i="4"/>
  <c r="E67" i="4"/>
  <c r="E74" i="4"/>
  <c r="E81" i="4"/>
  <c r="E88" i="4"/>
  <c r="E95" i="4"/>
  <c r="E102" i="4"/>
  <c r="E109" i="4"/>
  <c r="E116" i="4"/>
  <c r="E123" i="4"/>
  <c r="F4" i="4"/>
  <c r="F11" i="4"/>
  <c r="F18" i="4"/>
  <c r="F25" i="4"/>
  <c r="F32" i="4"/>
  <c r="F39" i="4"/>
  <c r="F46" i="4"/>
  <c r="F53" i="4"/>
  <c r="F60" i="4"/>
  <c r="F67" i="4"/>
  <c r="F74" i="4"/>
  <c r="F81" i="4"/>
  <c r="F88" i="4"/>
  <c r="F95" i="4"/>
  <c r="F102" i="4"/>
  <c r="F109" i="4"/>
  <c r="F116" i="4"/>
  <c r="F123" i="4"/>
  <c r="G4" i="4"/>
  <c r="G11" i="4"/>
  <c r="G18" i="4"/>
  <c r="G25" i="4"/>
  <c r="G32" i="4"/>
  <c r="G39" i="4"/>
  <c r="G46" i="4"/>
  <c r="G53" i="4"/>
  <c r="G60" i="4"/>
  <c r="G67" i="4"/>
  <c r="G74" i="4"/>
  <c r="G81" i="4"/>
  <c r="G88" i="4"/>
  <c r="G95" i="4"/>
  <c r="G102" i="4"/>
  <c r="G109" i="4"/>
  <c r="G116" i="4"/>
  <c r="G123" i="4"/>
  <c r="H123" i="4"/>
  <c r="H128" i="4"/>
  <c r="H129" i="4"/>
  <c r="H130" i="4"/>
  <c r="H131" i="4"/>
  <c r="H132" i="4"/>
  <c r="H133" i="4"/>
  <c r="H134" i="4"/>
  <c r="H136" i="4"/>
  <c r="G128" i="4"/>
  <c r="G129" i="4"/>
  <c r="G130" i="4"/>
  <c r="G131" i="4"/>
  <c r="G132" i="4"/>
  <c r="G133" i="4"/>
  <c r="G134" i="4"/>
  <c r="G136" i="4"/>
  <c r="F128" i="4"/>
  <c r="F129" i="4"/>
  <c r="F130" i="4"/>
  <c r="F131" i="4"/>
  <c r="F132" i="4"/>
  <c r="F133" i="4"/>
  <c r="F134" i="4"/>
  <c r="F136" i="4"/>
  <c r="E128" i="4"/>
  <c r="E129" i="4"/>
  <c r="E130" i="4"/>
  <c r="E131" i="4"/>
  <c r="E132" i="4"/>
  <c r="E133" i="4"/>
  <c r="E134" i="4"/>
  <c r="E136" i="4"/>
  <c r="X128" i="4"/>
  <c r="X129" i="4"/>
  <c r="X130" i="4"/>
  <c r="X131" i="4"/>
  <c r="X132" i="4"/>
  <c r="X133" i="4"/>
  <c r="X134" i="4"/>
  <c r="W128" i="4"/>
  <c r="W129" i="4"/>
  <c r="W130" i="4"/>
  <c r="W131" i="4"/>
  <c r="W132" i="4"/>
  <c r="W133" i="4"/>
  <c r="W134" i="4"/>
  <c r="V128" i="4"/>
  <c r="V129" i="4"/>
  <c r="V130" i="4"/>
  <c r="V131" i="4"/>
  <c r="V132" i="4"/>
  <c r="V133" i="4"/>
  <c r="V134" i="4"/>
  <c r="U128" i="4"/>
  <c r="U129" i="4"/>
  <c r="U130" i="4"/>
  <c r="U131" i="4"/>
  <c r="U132" i="4"/>
  <c r="U133" i="4"/>
  <c r="U134" i="4"/>
  <c r="U4" i="4"/>
  <c r="V4" i="4"/>
  <c r="W4" i="4"/>
  <c r="X4" i="4"/>
  <c r="X67" i="4"/>
  <c r="X74" i="4"/>
  <c r="X116" i="4"/>
  <c r="X123" i="4"/>
  <c r="W67" i="4"/>
  <c r="W74" i="4"/>
  <c r="W116" i="4"/>
  <c r="W123" i="4"/>
  <c r="V67" i="4"/>
  <c r="V74" i="4"/>
  <c r="V116" i="4"/>
  <c r="V123" i="4"/>
  <c r="U67" i="4"/>
  <c r="U74" i="4"/>
  <c r="U116" i="4"/>
  <c r="U123" i="4"/>
  <c r="H116" i="4"/>
  <c r="H109" i="4"/>
  <c r="H102" i="4"/>
  <c r="H95" i="4"/>
  <c r="H88" i="4"/>
  <c r="H81" i="4"/>
  <c r="H74" i="4"/>
  <c r="H67" i="4"/>
  <c r="H60" i="4"/>
  <c r="H53" i="4"/>
  <c r="H46" i="4"/>
  <c r="H39" i="4"/>
  <c r="H32" i="4"/>
  <c r="H25" i="4"/>
  <c r="H18" i="4"/>
  <c r="H11" i="4"/>
  <c r="H4" i="4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E5" i="3"/>
  <c r="E12" i="3"/>
  <c r="E19" i="3"/>
  <c r="E26" i="3"/>
  <c r="E33" i="3"/>
  <c r="E40" i="3"/>
  <c r="E47" i="3"/>
  <c r="E54" i="3"/>
  <c r="E61" i="3"/>
  <c r="E68" i="3"/>
  <c r="E75" i="3"/>
  <c r="E82" i="3"/>
  <c r="E89" i="3"/>
  <c r="E96" i="3"/>
  <c r="E103" i="3"/>
  <c r="E110" i="3"/>
  <c r="E117" i="3"/>
  <c r="E124" i="3"/>
  <c r="F5" i="3"/>
  <c r="F12" i="3"/>
  <c r="F19" i="3"/>
  <c r="F26" i="3"/>
  <c r="F33" i="3"/>
  <c r="F40" i="3"/>
  <c r="F47" i="3"/>
  <c r="F54" i="3"/>
  <c r="F61" i="3"/>
  <c r="F68" i="3"/>
  <c r="F75" i="3"/>
  <c r="F82" i="3"/>
  <c r="F89" i="3"/>
  <c r="F96" i="3"/>
  <c r="F103" i="3"/>
  <c r="F110" i="3"/>
  <c r="F117" i="3"/>
  <c r="F124" i="3"/>
  <c r="G5" i="3"/>
  <c r="G12" i="3"/>
  <c r="G19" i="3"/>
  <c r="G26" i="3"/>
  <c r="G33" i="3"/>
  <c r="G40" i="3"/>
  <c r="G47" i="3"/>
  <c r="G54" i="3"/>
  <c r="G61" i="3"/>
  <c r="G68" i="3"/>
  <c r="G75" i="3"/>
  <c r="G82" i="3"/>
  <c r="G89" i="3"/>
  <c r="G96" i="3"/>
  <c r="G103" i="3"/>
  <c r="G110" i="3"/>
  <c r="G117" i="3"/>
  <c r="G124" i="3"/>
  <c r="H124" i="3"/>
  <c r="I5" i="3"/>
  <c r="J5" i="3"/>
  <c r="K5" i="3"/>
  <c r="L5" i="3"/>
  <c r="I12" i="3"/>
  <c r="J12" i="3"/>
  <c r="K12" i="3"/>
  <c r="L12" i="3"/>
  <c r="I19" i="3"/>
  <c r="J19" i="3"/>
  <c r="K19" i="3"/>
  <c r="L19" i="3"/>
  <c r="I26" i="3"/>
  <c r="J26" i="3"/>
  <c r="K26" i="3"/>
  <c r="L26" i="3"/>
  <c r="I33" i="3"/>
  <c r="J33" i="3"/>
  <c r="K33" i="3"/>
  <c r="L33" i="3"/>
  <c r="I40" i="3"/>
  <c r="J40" i="3"/>
  <c r="K40" i="3"/>
  <c r="L40" i="3"/>
  <c r="I47" i="3"/>
  <c r="J47" i="3"/>
  <c r="K47" i="3"/>
  <c r="L47" i="3"/>
  <c r="I54" i="3"/>
  <c r="J54" i="3"/>
  <c r="K54" i="3"/>
  <c r="L54" i="3"/>
  <c r="I61" i="3"/>
  <c r="J61" i="3"/>
  <c r="K61" i="3"/>
  <c r="L61" i="3"/>
  <c r="I68" i="3"/>
  <c r="J68" i="3"/>
  <c r="K68" i="3"/>
  <c r="L68" i="3"/>
  <c r="I75" i="3"/>
  <c r="J75" i="3"/>
  <c r="K75" i="3"/>
  <c r="L75" i="3"/>
  <c r="I82" i="3"/>
  <c r="J82" i="3"/>
  <c r="K82" i="3"/>
  <c r="L82" i="3"/>
  <c r="I89" i="3"/>
  <c r="J89" i="3"/>
  <c r="K89" i="3"/>
  <c r="L89" i="3"/>
  <c r="I96" i="3"/>
  <c r="J96" i="3"/>
  <c r="K96" i="3"/>
  <c r="L96" i="3"/>
  <c r="I103" i="3"/>
  <c r="J103" i="3"/>
  <c r="K103" i="3"/>
  <c r="L103" i="3"/>
  <c r="I110" i="3"/>
  <c r="J110" i="3"/>
  <c r="K110" i="3"/>
  <c r="L110" i="3"/>
  <c r="I117" i="3"/>
  <c r="J117" i="3"/>
  <c r="K117" i="3"/>
  <c r="L117" i="3"/>
  <c r="L124" i="3"/>
  <c r="M5" i="3"/>
  <c r="N5" i="3"/>
  <c r="O5" i="3"/>
  <c r="P5" i="3"/>
  <c r="M12" i="3"/>
  <c r="N12" i="3"/>
  <c r="O12" i="3"/>
  <c r="P12" i="3"/>
  <c r="M19" i="3"/>
  <c r="N19" i="3"/>
  <c r="O19" i="3"/>
  <c r="P19" i="3"/>
  <c r="M26" i="3"/>
  <c r="N26" i="3"/>
  <c r="O26" i="3"/>
  <c r="P26" i="3"/>
  <c r="M33" i="3"/>
  <c r="N33" i="3"/>
  <c r="O33" i="3"/>
  <c r="P33" i="3"/>
  <c r="M40" i="3"/>
  <c r="N40" i="3"/>
  <c r="O40" i="3"/>
  <c r="P40" i="3"/>
  <c r="M47" i="3"/>
  <c r="N47" i="3"/>
  <c r="O47" i="3"/>
  <c r="P47" i="3"/>
  <c r="M54" i="3"/>
  <c r="N54" i="3"/>
  <c r="O54" i="3"/>
  <c r="P54" i="3"/>
  <c r="M61" i="3"/>
  <c r="N61" i="3"/>
  <c r="O61" i="3"/>
  <c r="P61" i="3"/>
  <c r="M68" i="3"/>
  <c r="N68" i="3"/>
  <c r="O68" i="3"/>
  <c r="P68" i="3"/>
  <c r="M75" i="3"/>
  <c r="N75" i="3"/>
  <c r="O75" i="3"/>
  <c r="P75" i="3"/>
  <c r="M82" i="3"/>
  <c r="N82" i="3"/>
  <c r="O82" i="3"/>
  <c r="P82" i="3"/>
  <c r="M89" i="3"/>
  <c r="N89" i="3"/>
  <c r="O89" i="3"/>
  <c r="P89" i="3"/>
  <c r="M96" i="3"/>
  <c r="N96" i="3"/>
  <c r="O96" i="3"/>
  <c r="P96" i="3"/>
  <c r="M103" i="3"/>
  <c r="N103" i="3"/>
  <c r="O103" i="3"/>
  <c r="P103" i="3"/>
  <c r="M110" i="3"/>
  <c r="N110" i="3"/>
  <c r="O110" i="3"/>
  <c r="P110" i="3"/>
  <c r="M117" i="3"/>
  <c r="N117" i="3"/>
  <c r="O117" i="3"/>
  <c r="P117" i="3"/>
  <c r="P124" i="3"/>
  <c r="Q5" i="3"/>
  <c r="R5" i="3"/>
  <c r="S5" i="3"/>
  <c r="T5" i="3"/>
  <c r="Q12" i="3"/>
  <c r="R12" i="3"/>
  <c r="S12" i="3"/>
  <c r="T12" i="3"/>
  <c r="Q19" i="3"/>
  <c r="R19" i="3"/>
  <c r="S19" i="3"/>
  <c r="T19" i="3"/>
  <c r="Q26" i="3"/>
  <c r="R26" i="3"/>
  <c r="S26" i="3"/>
  <c r="T26" i="3"/>
  <c r="Q33" i="3"/>
  <c r="R33" i="3"/>
  <c r="S33" i="3"/>
  <c r="T33" i="3"/>
  <c r="Q40" i="3"/>
  <c r="R40" i="3"/>
  <c r="S40" i="3"/>
  <c r="T40" i="3"/>
  <c r="Q47" i="3"/>
  <c r="R47" i="3"/>
  <c r="S47" i="3"/>
  <c r="T47" i="3"/>
  <c r="Q54" i="3"/>
  <c r="R54" i="3"/>
  <c r="S54" i="3"/>
  <c r="T54" i="3"/>
  <c r="Q61" i="3"/>
  <c r="R61" i="3"/>
  <c r="S61" i="3"/>
  <c r="T61" i="3"/>
  <c r="Q68" i="3"/>
  <c r="R68" i="3"/>
  <c r="S68" i="3"/>
  <c r="T68" i="3"/>
  <c r="Q75" i="3"/>
  <c r="R75" i="3"/>
  <c r="S75" i="3"/>
  <c r="T75" i="3"/>
  <c r="Q82" i="3"/>
  <c r="R82" i="3"/>
  <c r="S82" i="3"/>
  <c r="T82" i="3"/>
  <c r="Q89" i="3"/>
  <c r="R89" i="3"/>
  <c r="S89" i="3"/>
  <c r="T89" i="3"/>
  <c r="Q96" i="3"/>
  <c r="R96" i="3"/>
  <c r="S96" i="3"/>
  <c r="T96" i="3"/>
  <c r="Q103" i="3"/>
  <c r="R103" i="3"/>
  <c r="S103" i="3"/>
  <c r="T103" i="3"/>
  <c r="Q110" i="3"/>
  <c r="R110" i="3"/>
  <c r="S110" i="3"/>
  <c r="T110" i="3"/>
  <c r="Q117" i="3"/>
  <c r="R117" i="3"/>
  <c r="S117" i="3"/>
  <c r="T117" i="3"/>
  <c r="T124" i="3"/>
  <c r="X13" i="3"/>
  <c r="X14" i="3"/>
  <c r="X15" i="3"/>
  <c r="X16" i="3"/>
  <c r="X17" i="3"/>
  <c r="X18" i="3"/>
  <c r="X12" i="3"/>
  <c r="X20" i="3"/>
  <c r="X21" i="3"/>
  <c r="X22" i="3"/>
  <c r="X23" i="3"/>
  <c r="X24" i="3"/>
  <c r="X25" i="3"/>
  <c r="X19" i="3"/>
  <c r="X104" i="3"/>
  <c r="X105" i="3"/>
  <c r="X106" i="3"/>
  <c r="X107" i="3"/>
  <c r="X108" i="3"/>
  <c r="X109" i="3"/>
  <c r="X103" i="3"/>
  <c r="X122" i="3"/>
  <c r="X117" i="3"/>
  <c r="X124" i="3"/>
  <c r="AB124" i="3"/>
  <c r="H6" i="3"/>
  <c r="L6" i="3"/>
  <c r="P6" i="3"/>
  <c r="T6" i="3"/>
  <c r="AB6" i="3"/>
  <c r="H13" i="3"/>
  <c r="L13" i="3"/>
  <c r="P13" i="3"/>
  <c r="T13" i="3"/>
  <c r="AB13" i="3"/>
  <c r="H20" i="3"/>
  <c r="L20" i="3"/>
  <c r="P20" i="3"/>
  <c r="T20" i="3"/>
  <c r="AB20" i="3"/>
  <c r="H27" i="3"/>
  <c r="L27" i="3"/>
  <c r="P27" i="3"/>
  <c r="T27" i="3"/>
  <c r="AB27" i="3"/>
  <c r="H34" i="3"/>
  <c r="L34" i="3"/>
  <c r="P34" i="3"/>
  <c r="T34" i="3"/>
  <c r="AB34" i="3"/>
  <c r="H41" i="3"/>
  <c r="L41" i="3"/>
  <c r="P41" i="3"/>
  <c r="T41" i="3"/>
  <c r="AB41" i="3"/>
  <c r="H48" i="3"/>
  <c r="L48" i="3"/>
  <c r="P48" i="3"/>
  <c r="T48" i="3"/>
  <c r="AB48" i="3"/>
  <c r="H55" i="3"/>
  <c r="L55" i="3"/>
  <c r="P55" i="3"/>
  <c r="T55" i="3"/>
  <c r="AB55" i="3"/>
  <c r="H62" i="3"/>
  <c r="L62" i="3"/>
  <c r="P62" i="3"/>
  <c r="T62" i="3"/>
  <c r="AB62" i="3"/>
  <c r="H69" i="3"/>
  <c r="L69" i="3"/>
  <c r="P69" i="3"/>
  <c r="T69" i="3"/>
  <c r="AB69" i="3"/>
  <c r="H76" i="3"/>
  <c r="L76" i="3"/>
  <c r="P76" i="3"/>
  <c r="T76" i="3"/>
  <c r="AB76" i="3"/>
  <c r="H83" i="3"/>
  <c r="L83" i="3"/>
  <c r="P83" i="3"/>
  <c r="T83" i="3"/>
  <c r="AB83" i="3"/>
  <c r="H90" i="3"/>
  <c r="L90" i="3"/>
  <c r="P90" i="3"/>
  <c r="T90" i="3"/>
  <c r="AB90" i="3"/>
  <c r="H97" i="3"/>
  <c r="L97" i="3"/>
  <c r="P97" i="3"/>
  <c r="T97" i="3"/>
  <c r="AB97" i="3"/>
  <c r="H104" i="3"/>
  <c r="L104" i="3"/>
  <c r="P104" i="3"/>
  <c r="T104" i="3"/>
  <c r="AB104" i="3"/>
  <c r="H111" i="3"/>
  <c r="L111" i="3"/>
  <c r="P111" i="3"/>
  <c r="T111" i="3"/>
  <c r="AB111" i="3"/>
  <c r="H118" i="3"/>
  <c r="L118" i="3"/>
  <c r="P118" i="3"/>
  <c r="T118" i="3"/>
  <c r="AB118" i="3"/>
  <c r="AB129" i="3"/>
  <c r="H7" i="3"/>
  <c r="L7" i="3"/>
  <c r="P7" i="3"/>
  <c r="T7" i="3"/>
  <c r="AB7" i="3"/>
  <c r="H14" i="3"/>
  <c r="L14" i="3"/>
  <c r="P14" i="3"/>
  <c r="T14" i="3"/>
  <c r="AB14" i="3"/>
  <c r="H21" i="3"/>
  <c r="L21" i="3"/>
  <c r="P21" i="3"/>
  <c r="T21" i="3"/>
  <c r="AB21" i="3"/>
  <c r="H28" i="3"/>
  <c r="L28" i="3"/>
  <c r="P28" i="3"/>
  <c r="T28" i="3"/>
  <c r="AB28" i="3"/>
  <c r="H35" i="3"/>
  <c r="L35" i="3"/>
  <c r="P35" i="3"/>
  <c r="T35" i="3"/>
  <c r="AB35" i="3"/>
  <c r="H42" i="3"/>
  <c r="L42" i="3"/>
  <c r="P42" i="3"/>
  <c r="T42" i="3"/>
  <c r="AB42" i="3"/>
  <c r="H49" i="3"/>
  <c r="L49" i="3"/>
  <c r="P49" i="3"/>
  <c r="T49" i="3"/>
  <c r="AB49" i="3"/>
  <c r="H56" i="3"/>
  <c r="L56" i="3"/>
  <c r="P56" i="3"/>
  <c r="T56" i="3"/>
  <c r="AB56" i="3"/>
  <c r="H63" i="3"/>
  <c r="L63" i="3"/>
  <c r="P63" i="3"/>
  <c r="T63" i="3"/>
  <c r="AB63" i="3"/>
  <c r="H70" i="3"/>
  <c r="L70" i="3"/>
  <c r="P70" i="3"/>
  <c r="T70" i="3"/>
  <c r="AB70" i="3"/>
  <c r="H77" i="3"/>
  <c r="L77" i="3"/>
  <c r="P77" i="3"/>
  <c r="T77" i="3"/>
  <c r="AB77" i="3"/>
  <c r="H84" i="3"/>
  <c r="L84" i="3"/>
  <c r="P84" i="3"/>
  <c r="T84" i="3"/>
  <c r="AB84" i="3"/>
  <c r="H91" i="3"/>
  <c r="L91" i="3"/>
  <c r="P91" i="3"/>
  <c r="T91" i="3"/>
  <c r="AB91" i="3"/>
  <c r="H98" i="3"/>
  <c r="L98" i="3"/>
  <c r="P98" i="3"/>
  <c r="T98" i="3"/>
  <c r="AB98" i="3"/>
  <c r="H105" i="3"/>
  <c r="L105" i="3"/>
  <c r="P105" i="3"/>
  <c r="T105" i="3"/>
  <c r="AB105" i="3"/>
  <c r="H112" i="3"/>
  <c r="L112" i="3"/>
  <c r="P112" i="3"/>
  <c r="T112" i="3"/>
  <c r="AB112" i="3"/>
  <c r="H119" i="3"/>
  <c r="L119" i="3"/>
  <c r="P119" i="3"/>
  <c r="T119" i="3"/>
  <c r="AB119" i="3"/>
  <c r="AB130" i="3"/>
  <c r="H8" i="3"/>
  <c r="L8" i="3"/>
  <c r="P8" i="3"/>
  <c r="T8" i="3"/>
  <c r="AB8" i="3"/>
  <c r="H15" i="3"/>
  <c r="L15" i="3"/>
  <c r="P15" i="3"/>
  <c r="T15" i="3"/>
  <c r="AB15" i="3"/>
  <c r="H22" i="3"/>
  <c r="L22" i="3"/>
  <c r="P22" i="3"/>
  <c r="T22" i="3"/>
  <c r="AB22" i="3"/>
  <c r="H29" i="3"/>
  <c r="L29" i="3"/>
  <c r="P29" i="3"/>
  <c r="T29" i="3"/>
  <c r="AB29" i="3"/>
  <c r="H36" i="3"/>
  <c r="L36" i="3"/>
  <c r="P36" i="3"/>
  <c r="T36" i="3"/>
  <c r="AB36" i="3"/>
  <c r="H43" i="3"/>
  <c r="L43" i="3"/>
  <c r="P43" i="3"/>
  <c r="T43" i="3"/>
  <c r="AB43" i="3"/>
  <c r="H50" i="3"/>
  <c r="L50" i="3"/>
  <c r="P50" i="3"/>
  <c r="T50" i="3"/>
  <c r="AB50" i="3"/>
  <c r="H57" i="3"/>
  <c r="L57" i="3"/>
  <c r="P57" i="3"/>
  <c r="T57" i="3"/>
  <c r="AB57" i="3"/>
  <c r="H64" i="3"/>
  <c r="L64" i="3"/>
  <c r="P64" i="3"/>
  <c r="T64" i="3"/>
  <c r="AB64" i="3"/>
  <c r="H71" i="3"/>
  <c r="L71" i="3"/>
  <c r="P71" i="3"/>
  <c r="T71" i="3"/>
  <c r="AB71" i="3"/>
  <c r="H78" i="3"/>
  <c r="L78" i="3"/>
  <c r="P78" i="3"/>
  <c r="T78" i="3"/>
  <c r="AB78" i="3"/>
  <c r="H85" i="3"/>
  <c r="L85" i="3"/>
  <c r="P85" i="3"/>
  <c r="T85" i="3"/>
  <c r="AB85" i="3"/>
  <c r="H92" i="3"/>
  <c r="L92" i="3"/>
  <c r="P92" i="3"/>
  <c r="T92" i="3"/>
  <c r="AB92" i="3"/>
  <c r="H99" i="3"/>
  <c r="L99" i="3"/>
  <c r="P99" i="3"/>
  <c r="T99" i="3"/>
  <c r="AB99" i="3"/>
  <c r="H106" i="3"/>
  <c r="L106" i="3"/>
  <c r="P106" i="3"/>
  <c r="T106" i="3"/>
  <c r="AB106" i="3"/>
  <c r="H113" i="3"/>
  <c r="L113" i="3"/>
  <c r="P113" i="3"/>
  <c r="T113" i="3"/>
  <c r="AB113" i="3"/>
  <c r="H120" i="3"/>
  <c r="L120" i="3"/>
  <c r="P120" i="3"/>
  <c r="T120" i="3"/>
  <c r="AB120" i="3"/>
  <c r="AB131" i="3"/>
  <c r="H9" i="3"/>
  <c r="L9" i="3"/>
  <c r="P9" i="3"/>
  <c r="T9" i="3"/>
  <c r="AB9" i="3"/>
  <c r="H16" i="3"/>
  <c r="L16" i="3"/>
  <c r="P16" i="3"/>
  <c r="T16" i="3"/>
  <c r="AB16" i="3"/>
  <c r="H23" i="3"/>
  <c r="L23" i="3"/>
  <c r="P23" i="3"/>
  <c r="T23" i="3"/>
  <c r="AB23" i="3"/>
  <c r="H30" i="3"/>
  <c r="L30" i="3"/>
  <c r="P30" i="3"/>
  <c r="T30" i="3"/>
  <c r="AB30" i="3"/>
  <c r="H37" i="3"/>
  <c r="L37" i="3"/>
  <c r="P37" i="3"/>
  <c r="T37" i="3"/>
  <c r="AB37" i="3"/>
  <c r="H44" i="3"/>
  <c r="L44" i="3"/>
  <c r="P44" i="3"/>
  <c r="T44" i="3"/>
  <c r="AB44" i="3"/>
  <c r="H51" i="3"/>
  <c r="L51" i="3"/>
  <c r="P51" i="3"/>
  <c r="T51" i="3"/>
  <c r="AB51" i="3"/>
  <c r="H58" i="3"/>
  <c r="L58" i="3"/>
  <c r="P58" i="3"/>
  <c r="T58" i="3"/>
  <c r="AB58" i="3"/>
  <c r="H65" i="3"/>
  <c r="L65" i="3"/>
  <c r="P65" i="3"/>
  <c r="T65" i="3"/>
  <c r="AB65" i="3"/>
  <c r="H72" i="3"/>
  <c r="L72" i="3"/>
  <c r="P72" i="3"/>
  <c r="T72" i="3"/>
  <c r="AB72" i="3"/>
  <c r="H79" i="3"/>
  <c r="L79" i="3"/>
  <c r="P79" i="3"/>
  <c r="T79" i="3"/>
  <c r="AB79" i="3"/>
  <c r="H86" i="3"/>
  <c r="L86" i="3"/>
  <c r="P86" i="3"/>
  <c r="T86" i="3"/>
  <c r="AB86" i="3"/>
  <c r="H93" i="3"/>
  <c r="L93" i="3"/>
  <c r="P93" i="3"/>
  <c r="T93" i="3"/>
  <c r="AB93" i="3"/>
  <c r="H100" i="3"/>
  <c r="L100" i="3"/>
  <c r="P100" i="3"/>
  <c r="T100" i="3"/>
  <c r="AB100" i="3"/>
  <c r="H107" i="3"/>
  <c r="L107" i="3"/>
  <c r="P107" i="3"/>
  <c r="T107" i="3"/>
  <c r="AB107" i="3"/>
  <c r="H114" i="3"/>
  <c r="L114" i="3"/>
  <c r="P114" i="3"/>
  <c r="T114" i="3"/>
  <c r="AB114" i="3"/>
  <c r="H121" i="3"/>
  <c r="L121" i="3"/>
  <c r="P121" i="3"/>
  <c r="T121" i="3"/>
  <c r="AB121" i="3"/>
  <c r="AB132" i="3"/>
  <c r="H10" i="3"/>
  <c r="L10" i="3"/>
  <c r="P10" i="3"/>
  <c r="T10" i="3"/>
  <c r="AB10" i="3"/>
  <c r="H17" i="3"/>
  <c r="L17" i="3"/>
  <c r="P17" i="3"/>
  <c r="T17" i="3"/>
  <c r="AB17" i="3"/>
  <c r="H24" i="3"/>
  <c r="L24" i="3"/>
  <c r="P24" i="3"/>
  <c r="T24" i="3"/>
  <c r="AB24" i="3"/>
  <c r="H31" i="3"/>
  <c r="L31" i="3"/>
  <c r="P31" i="3"/>
  <c r="T31" i="3"/>
  <c r="AB31" i="3"/>
  <c r="H38" i="3"/>
  <c r="L38" i="3"/>
  <c r="P38" i="3"/>
  <c r="T38" i="3"/>
  <c r="AB38" i="3"/>
  <c r="H45" i="3"/>
  <c r="L45" i="3"/>
  <c r="P45" i="3"/>
  <c r="T45" i="3"/>
  <c r="AB45" i="3"/>
  <c r="H52" i="3"/>
  <c r="L52" i="3"/>
  <c r="P52" i="3"/>
  <c r="T52" i="3"/>
  <c r="AB52" i="3"/>
  <c r="H59" i="3"/>
  <c r="L59" i="3"/>
  <c r="P59" i="3"/>
  <c r="T59" i="3"/>
  <c r="AB59" i="3"/>
  <c r="H66" i="3"/>
  <c r="L66" i="3"/>
  <c r="P66" i="3"/>
  <c r="T66" i="3"/>
  <c r="AB66" i="3"/>
  <c r="H73" i="3"/>
  <c r="L73" i="3"/>
  <c r="P73" i="3"/>
  <c r="T73" i="3"/>
  <c r="AB73" i="3"/>
  <c r="H80" i="3"/>
  <c r="L80" i="3"/>
  <c r="P80" i="3"/>
  <c r="T80" i="3"/>
  <c r="AB80" i="3"/>
  <c r="H87" i="3"/>
  <c r="L87" i="3"/>
  <c r="P87" i="3"/>
  <c r="T87" i="3"/>
  <c r="AB87" i="3"/>
  <c r="H94" i="3"/>
  <c r="L94" i="3"/>
  <c r="P94" i="3"/>
  <c r="T94" i="3"/>
  <c r="AB94" i="3"/>
  <c r="H101" i="3"/>
  <c r="L101" i="3"/>
  <c r="P101" i="3"/>
  <c r="T101" i="3"/>
  <c r="AB101" i="3"/>
  <c r="H108" i="3"/>
  <c r="L108" i="3"/>
  <c r="P108" i="3"/>
  <c r="T108" i="3"/>
  <c r="AB108" i="3"/>
  <c r="H115" i="3"/>
  <c r="L115" i="3"/>
  <c r="P115" i="3"/>
  <c r="T115" i="3"/>
  <c r="AB115" i="3"/>
  <c r="H122" i="3"/>
  <c r="L122" i="3"/>
  <c r="P122" i="3"/>
  <c r="T122" i="3"/>
  <c r="AB122" i="3"/>
  <c r="AB133" i="3"/>
  <c r="H11" i="3"/>
  <c r="L11" i="3"/>
  <c r="P11" i="3"/>
  <c r="T11" i="3"/>
  <c r="AB11" i="3"/>
  <c r="H18" i="3"/>
  <c r="L18" i="3"/>
  <c r="P18" i="3"/>
  <c r="T18" i="3"/>
  <c r="AB18" i="3"/>
  <c r="H25" i="3"/>
  <c r="L25" i="3"/>
  <c r="P25" i="3"/>
  <c r="T25" i="3"/>
  <c r="AB25" i="3"/>
  <c r="H32" i="3"/>
  <c r="L32" i="3"/>
  <c r="P32" i="3"/>
  <c r="T32" i="3"/>
  <c r="AB32" i="3"/>
  <c r="H39" i="3"/>
  <c r="L39" i="3"/>
  <c r="P39" i="3"/>
  <c r="T39" i="3"/>
  <c r="AB39" i="3"/>
  <c r="H46" i="3"/>
  <c r="L46" i="3"/>
  <c r="P46" i="3"/>
  <c r="T46" i="3"/>
  <c r="AB46" i="3"/>
  <c r="H53" i="3"/>
  <c r="L53" i="3"/>
  <c r="P53" i="3"/>
  <c r="T53" i="3"/>
  <c r="AB53" i="3"/>
  <c r="H60" i="3"/>
  <c r="L60" i="3"/>
  <c r="P60" i="3"/>
  <c r="T60" i="3"/>
  <c r="AB60" i="3"/>
  <c r="H67" i="3"/>
  <c r="L67" i="3"/>
  <c r="P67" i="3"/>
  <c r="T67" i="3"/>
  <c r="AB67" i="3"/>
  <c r="H74" i="3"/>
  <c r="L74" i="3"/>
  <c r="P74" i="3"/>
  <c r="T74" i="3"/>
  <c r="AB74" i="3"/>
  <c r="H81" i="3"/>
  <c r="L81" i="3"/>
  <c r="P81" i="3"/>
  <c r="T81" i="3"/>
  <c r="AB81" i="3"/>
  <c r="H88" i="3"/>
  <c r="L88" i="3"/>
  <c r="P88" i="3"/>
  <c r="T88" i="3"/>
  <c r="AB88" i="3"/>
  <c r="H95" i="3"/>
  <c r="L95" i="3"/>
  <c r="P95" i="3"/>
  <c r="T95" i="3"/>
  <c r="AB95" i="3"/>
  <c r="H102" i="3"/>
  <c r="L102" i="3"/>
  <c r="P102" i="3"/>
  <c r="T102" i="3"/>
  <c r="AB102" i="3"/>
  <c r="H109" i="3"/>
  <c r="L109" i="3"/>
  <c r="P109" i="3"/>
  <c r="T109" i="3"/>
  <c r="AB109" i="3"/>
  <c r="H116" i="3"/>
  <c r="L116" i="3"/>
  <c r="P116" i="3"/>
  <c r="T116" i="3"/>
  <c r="AB116" i="3"/>
  <c r="H123" i="3"/>
  <c r="L123" i="3"/>
  <c r="P123" i="3"/>
  <c r="T123" i="3"/>
  <c r="AB123" i="3"/>
  <c r="AB134" i="3"/>
  <c r="AB135" i="3"/>
  <c r="AB137" i="3"/>
  <c r="K124" i="3"/>
  <c r="O124" i="3"/>
  <c r="S124" i="3"/>
  <c r="W12" i="3"/>
  <c r="W19" i="3"/>
  <c r="W103" i="3"/>
  <c r="W117" i="3"/>
  <c r="W124" i="3"/>
  <c r="AA124" i="3"/>
  <c r="AA6" i="3"/>
  <c r="AA13" i="3"/>
  <c r="AA20" i="3"/>
  <c r="AA27" i="3"/>
  <c r="AA34" i="3"/>
  <c r="AA41" i="3"/>
  <c r="AA48" i="3"/>
  <c r="AA55" i="3"/>
  <c r="AA62" i="3"/>
  <c r="AA69" i="3"/>
  <c r="AA76" i="3"/>
  <c r="AA83" i="3"/>
  <c r="AA90" i="3"/>
  <c r="AA97" i="3"/>
  <c r="AA104" i="3"/>
  <c r="AA111" i="3"/>
  <c r="AA118" i="3"/>
  <c r="AA129" i="3"/>
  <c r="AA7" i="3"/>
  <c r="AA14" i="3"/>
  <c r="AA21" i="3"/>
  <c r="AA28" i="3"/>
  <c r="AA35" i="3"/>
  <c r="AA42" i="3"/>
  <c r="AA49" i="3"/>
  <c r="AA56" i="3"/>
  <c r="AA63" i="3"/>
  <c r="AA70" i="3"/>
  <c r="AA77" i="3"/>
  <c r="AA84" i="3"/>
  <c r="AA91" i="3"/>
  <c r="AA98" i="3"/>
  <c r="AA105" i="3"/>
  <c r="AA112" i="3"/>
  <c r="AA119" i="3"/>
  <c r="AA130" i="3"/>
  <c r="AA8" i="3"/>
  <c r="AA15" i="3"/>
  <c r="AA22" i="3"/>
  <c r="AA29" i="3"/>
  <c r="AA36" i="3"/>
  <c r="AA43" i="3"/>
  <c r="AA50" i="3"/>
  <c r="AA57" i="3"/>
  <c r="AA64" i="3"/>
  <c r="AA71" i="3"/>
  <c r="AA78" i="3"/>
  <c r="AA85" i="3"/>
  <c r="AA92" i="3"/>
  <c r="AA99" i="3"/>
  <c r="AA106" i="3"/>
  <c r="AA113" i="3"/>
  <c r="AA120" i="3"/>
  <c r="AA131" i="3"/>
  <c r="AA9" i="3"/>
  <c r="AA16" i="3"/>
  <c r="AA23" i="3"/>
  <c r="AA30" i="3"/>
  <c r="AA37" i="3"/>
  <c r="AA44" i="3"/>
  <c r="AA51" i="3"/>
  <c r="AA58" i="3"/>
  <c r="AA65" i="3"/>
  <c r="AA72" i="3"/>
  <c r="AA79" i="3"/>
  <c r="AA86" i="3"/>
  <c r="AA93" i="3"/>
  <c r="AA100" i="3"/>
  <c r="AA107" i="3"/>
  <c r="AA114" i="3"/>
  <c r="AA121" i="3"/>
  <c r="AA132" i="3"/>
  <c r="AA10" i="3"/>
  <c r="AA17" i="3"/>
  <c r="AA24" i="3"/>
  <c r="AA31" i="3"/>
  <c r="AA38" i="3"/>
  <c r="AA45" i="3"/>
  <c r="AA52" i="3"/>
  <c r="AA59" i="3"/>
  <c r="AA66" i="3"/>
  <c r="AA73" i="3"/>
  <c r="AA80" i="3"/>
  <c r="AA87" i="3"/>
  <c r="AA94" i="3"/>
  <c r="AA101" i="3"/>
  <c r="AA108" i="3"/>
  <c r="AA115" i="3"/>
  <c r="AA122" i="3"/>
  <c r="AA133" i="3"/>
  <c r="AA11" i="3"/>
  <c r="AA18" i="3"/>
  <c r="AA25" i="3"/>
  <c r="AA32" i="3"/>
  <c r="AA39" i="3"/>
  <c r="AA46" i="3"/>
  <c r="AA53" i="3"/>
  <c r="AA60" i="3"/>
  <c r="AA67" i="3"/>
  <c r="AA74" i="3"/>
  <c r="AA81" i="3"/>
  <c r="AA88" i="3"/>
  <c r="AA95" i="3"/>
  <c r="AA102" i="3"/>
  <c r="AA109" i="3"/>
  <c r="AA116" i="3"/>
  <c r="AA123" i="3"/>
  <c r="AA134" i="3"/>
  <c r="AA135" i="3"/>
  <c r="AA137" i="3"/>
  <c r="J124" i="3"/>
  <c r="N124" i="3"/>
  <c r="R124" i="3"/>
  <c r="V12" i="3"/>
  <c r="V19" i="3"/>
  <c r="V103" i="3"/>
  <c r="V117" i="3"/>
  <c r="V124" i="3"/>
  <c r="Z124" i="3"/>
  <c r="Z6" i="3"/>
  <c r="Z13" i="3"/>
  <c r="Z20" i="3"/>
  <c r="Z27" i="3"/>
  <c r="Z34" i="3"/>
  <c r="Z41" i="3"/>
  <c r="Z48" i="3"/>
  <c r="Z55" i="3"/>
  <c r="Z62" i="3"/>
  <c r="Z69" i="3"/>
  <c r="Z76" i="3"/>
  <c r="Z83" i="3"/>
  <c r="Z90" i="3"/>
  <c r="Z97" i="3"/>
  <c r="Z104" i="3"/>
  <c r="Z111" i="3"/>
  <c r="Z118" i="3"/>
  <c r="Z129" i="3"/>
  <c r="Z7" i="3"/>
  <c r="Z14" i="3"/>
  <c r="Z21" i="3"/>
  <c r="Z28" i="3"/>
  <c r="Z35" i="3"/>
  <c r="Z42" i="3"/>
  <c r="Z49" i="3"/>
  <c r="Z56" i="3"/>
  <c r="Z63" i="3"/>
  <c r="Z70" i="3"/>
  <c r="Z77" i="3"/>
  <c r="Z84" i="3"/>
  <c r="Z91" i="3"/>
  <c r="Z98" i="3"/>
  <c r="Z105" i="3"/>
  <c r="Z112" i="3"/>
  <c r="Z119" i="3"/>
  <c r="Z130" i="3"/>
  <c r="Z8" i="3"/>
  <c r="Z15" i="3"/>
  <c r="Z22" i="3"/>
  <c r="Z29" i="3"/>
  <c r="Z36" i="3"/>
  <c r="Z43" i="3"/>
  <c r="Z50" i="3"/>
  <c r="Z57" i="3"/>
  <c r="Z64" i="3"/>
  <c r="Z71" i="3"/>
  <c r="Z78" i="3"/>
  <c r="Z85" i="3"/>
  <c r="Z92" i="3"/>
  <c r="Z99" i="3"/>
  <c r="Z106" i="3"/>
  <c r="Z113" i="3"/>
  <c r="Z120" i="3"/>
  <c r="Z131" i="3"/>
  <c r="Z9" i="3"/>
  <c r="Z16" i="3"/>
  <c r="Z23" i="3"/>
  <c r="Z30" i="3"/>
  <c r="Z37" i="3"/>
  <c r="Z44" i="3"/>
  <c r="Z51" i="3"/>
  <c r="Z58" i="3"/>
  <c r="Z65" i="3"/>
  <c r="Z72" i="3"/>
  <c r="Z79" i="3"/>
  <c r="Z86" i="3"/>
  <c r="Z93" i="3"/>
  <c r="Z100" i="3"/>
  <c r="Z107" i="3"/>
  <c r="Z114" i="3"/>
  <c r="Z121" i="3"/>
  <c r="Z132" i="3"/>
  <c r="Z10" i="3"/>
  <c r="Z17" i="3"/>
  <c r="Z24" i="3"/>
  <c r="Z31" i="3"/>
  <c r="Z38" i="3"/>
  <c r="Z45" i="3"/>
  <c r="Z52" i="3"/>
  <c r="Z59" i="3"/>
  <c r="Z66" i="3"/>
  <c r="Z73" i="3"/>
  <c r="Z80" i="3"/>
  <c r="Z87" i="3"/>
  <c r="Z94" i="3"/>
  <c r="Z101" i="3"/>
  <c r="Z108" i="3"/>
  <c r="Z115" i="3"/>
  <c r="Z122" i="3"/>
  <c r="Z133" i="3"/>
  <c r="Z11" i="3"/>
  <c r="Z18" i="3"/>
  <c r="Z25" i="3"/>
  <c r="Z32" i="3"/>
  <c r="Z39" i="3"/>
  <c r="Z46" i="3"/>
  <c r="Z53" i="3"/>
  <c r="Z60" i="3"/>
  <c r="Z67" i="3"/>
  <c r="Z74" i="3"/>
  <c r="Z81" i="3"/>
  <c r="Z88" i="3"/>
  <c r="Z95" i="3"/>
  <c r="Z102" i="3"/>
  <c r="Z109" i="3"/>
  <c r="Z116" i="3"/>
  <c r="Z123" i="3"/>
  <c r="Z134" i="3"/>
  <c r="Z135" i="3"/>
  <c r="Z137" i="3"/>
  <c r="I124" i="3"/>
  <c r="M124" i="3"/>
  <c r="Q124" i="3"/>
  <c r="U12" i="3"/>
  <c r="U19" i="3"/>
  <c r="U103" i="3"/>
  <c r="U117" i="3"/>
  <c r="U124" i="3"/>
  <c r="Y124" i="3"/>
  <c r="Y6" i="3"/>
  <c r="Y13" i="3"/>
  <c r="Y20" i="3"/>
  <c r="Y27" i="3"/>
  <c r="Y34" i="3"/>
  <c r="Y41" i="3"/>
  <c r="Y48" i="3"/>
  <c r="Y55" i="3"/>
  <c r="Y62" i="3"/>
  <c r="Y69" i="3"/>
  <c r="Y76" i="3"/>
  <c r="Y83" i="3"/>
  <c r="Y90" i="3"/>
  <c r="Y97" i="3"/>
  <c r="Y104" i="3"/>
  <c r="Y111" i="3"/>
  <c r="Y118" i="3"/>
  <c r="Y129" i="3"/>
  <c r="Y7" i="3"/>
  <c r="Y14" i="3"/>
  <c r="Y21" i="3"/>
  <c r="Y28" i="3"/>
  <c r="Y35" i="3"/>
  <c r="Y42" i="3"/>
  <c r="Y49" i="3"/>
  <c r="Y56" i="3"/>
  <c r="Y63" i="3"/>
  <c r="Y70" i="3"/>
  <c r="Y77" i="3"/>
  <c r="Y84" i="3"/>
  <c r="Y91" i="3"/>
  <c r="Y98" i="3"/>
  <c r="Y105" i="3"/>
  <c r="Y112" i="3"/>
  <c r="Y119" i="3"/>
  <c r="Y130" i="3"/>
  <c r="Y8" i="3"/>
  <c r="Y15" i="3"/>
  <c r="Y22" i="3"/>
  <c r="Y29" i="3"/>
  <c r="Y36" i="3"/>
  <c r="Y43" i="3"/>
  <c r="Y50" i="3"/>
  <c r="Y57" i="3"/>
  <c r="Y64" i="3"/>
  <c r="Y71" i="3"/>
  <c r="Y78" i="3"/>
  <c r="Y85" i="3"/>
  <c r="Y92" i="3"/>
  <c r="Y99" i="3"/>
  <c r="Y106" i="3"/>
  <c r="Y113" i="3"/>
  <c r="Y120" i="3"/>
  <c r="Y131" i="3"/>
  <c r="Y9" i="3"/>
  <c r="Y16" i="3"/>
  <c r="Y23" i="3"/>
  <c r="Y30" i="3"/>
  <c r="Y37" i="3"/>
  <c r="Y44" i="3"/>
  <c r="Y51" i="3"/>
  <c r="Y58" i="3"/>
  <c r="Y65" i="3"/>
  <c r="Y72" i="3"/>
  <c r="Y79" i="3"/>
  <c r="Y86" i="3"/>
  <c r="Y93" i="3"/>
  <c r="Y100" i="3"/>
  <c r="Y107" i="3"/>
  <c r="Y114" i="3"/>
  <c r="Y121" i="3"/>
  <c r="Y132" i="3"/>
  <c r="Y10" i="3"/>
  <c r="Y17" i="3"/>
  <c r="Y24" i="3"/>
  <c r="Y31" i="3"/>
  <c r="Y38" i="3"/>
  <c r="Y45" i="3"/>
  <c r="Y52" i="3"/>
  <c r="Y59" i="3"/>
  <c r="Y66" i="3"/>
  <c r="Y73" i="3"/>
  <c r="Y80" i="3"/>
  <c r="Y87" i="3"/>
  <c r="Y94" i="3"/>
  <c r="Y101" i="3"/>
  <c r="Y108" i="3"/>
  <c r="Y115" i="3"/>
  <c r="Y122" i="3"/>
  <c r="Y133" i="3"/>
  <c r="Y11" i="3"/>
  <c r="Y18" i="3"/>
  <c r="Y25" i="3"/>
  <c r="Y32" i="3"/>
  <c r="Y39" i="3"/>
  <c r="Y46" i="3"/>
  <c r="Y53" i="3"/>
  <c r="Y60" i="3"/>
  <c r="Y67" i="3"/>
  <c r="Y74" i="3"/>
  <c r="Y81" i="3"/>
  <c r="Y88" i="3"/>
  <c r="Y95" i="3"/>
  <c r="Y102" i="3"/>
  <c r="Y109" i="3"/>
  <c r="Y116" i="3"/>
  <c r="Y123" i="3"/>
  <c r="Y134" i="3"/>
  <c r="Y135" i="3"/>
  <c r="Y137" i="3"/>
  <c r="X129" i="3"/>
  <c r="X130" i="3"/>
  <c r="X131" i="3"/>
  <c r="X132" i="3"/>
  <c r="X133" i="3"/>
  <c r="X134" i="3"/>
  <c r="X135" i="3"/>
  <c r="X137" i="3"/>
  <c r="W129" i="3"/>
  <c r="W130" i="3"/>
  <c r="W131" i="3"/>
  <c r="W132" i="3"/>
  <c r="W133" i="3"/>
  <c r="W134" i="3"/>
  <c r="W135" i="3"/>
  <c r="W137" i="3"/>
  <c r="V129" i="3"/>
  <c r="V130" i="3"/>
  <c r="V131" i="3"/>
  <c r="V132" i="3"/>
  <c r="V133" i="3"/>
  <c r="V134" i="3"/>
  <c r="V135" i="3"/>
  <c r="V137" i="3"/>
  <c r="U129" i="3"/>
  <c r="U130" i="3"/>
  <c r="U131" i="3"/>
  <c r="U132" i="3"/>
  <c r="U133" i="3"/>
  <c r="U134" i="3"/>
  <c r="U135" i="3"/>
  <c r="U137" i="3"/>
  <c r="T129" i="3"/>
  <c r="T130" i="3"/>
  <c r="T131" i="3"/>
  <c r="T132" i="3"/>
  <c r="T133" i="3"/>
  <c r="T134" i="3"/>
  <c r="T135" i="3"/>
  <c r="T137" i="3"/>
  <c r="S129" i="3"/>
  <c r="S130" i="3"/>
  <c r="S131" i="3"/>
  <c r="S132" i="3"/>
  <c r="S133" i="3"/>
  <c r="S134" i="3"/>
  <c r="S135" i="3"/>
  <c r="S137" i="3"/>
  <c r="R129" i="3"/>
  <c r="R130" i="3"/>
  <c r="R131" i="3"/>
  <c r="R132" i="3"/>
  <c r="R133" i="3"/>
  <c r="R134" i="3"/>
  <c r="R135" i="3"/>
  <c r="R137" i="3"/>
  <c r="Q129" i="3"/>
  <c r="Q130" i="3"/>
  <c r="Q131" i="3"/>
  <c r="Q132" i="3"/>
  <c r="Q133" i="3"/>
  <c r="Q134" i="3"/>
  <c r="Q135" i="3"/>
  <c r="Q137" i="3"/>
  <c r="P129" i="3"/>
  <c r="P130" i="3"/>
  <c r="P131" i="3"/>
  <c r="P132" i="3"/>
  <c r="P133" i="3"/>
  <c r="P134" i="3"/>
  <c r="P135" i="3"/>
  <c r="P137" i="3"/>
  <c r="O129" i="3"/>
  <c r="O130" i="3"/>
  <c r="O131" i="3"/>
  <c r="O132" i="3"/>
  <c r="O133" i="3"/>
  <c r="O134" i="3"/>
  <c r="O135" i="3"/>
  <c r="O137" i="3"/>
  <c r="N129" i="3"/>
  <c r="N130" i="3"/>
  <c r="N131" i="3"/>
  <c r="N132" i="3"/>
  <c r="N133" i="3"/>
  <c r="N134" i="3"/>
  <c r="N135" i="3"/>
  <c r="N137" i="3"/>
  <c r="M129" i="3"/>
  <c r="M130" i="3"/>
  <c r="M131" i="3"/>
  <c r="M132" i="3"/>
  <c r="M133" i="3"/>
  <c r="M134" i="3"/>
  <c r="M135" i="3"/>
  <c r="M137" i="3"/>
  <c r="L129" i="3"/>
  <c r="L130" i="3"/>
  <c r="L131" i="3"/>
  <c r="L132" i="3"/>
  <c r="L133" i="3"/>
  <c r="L134" i="3"/>
  <c r="L135" i="3"/>
  <c r="L137" i="3"/>
  <c r="K129" i="3"/>
  <c r="K130" i="3"/>
  <c r="K131" i="3"/>
  <c r="K132" i="3"/>
  <c r="K133" i="3"/>
  <c r="K134" i="3"/>
  <c r="K135" i="3"/>
  <c r="K137" i="3"/>
  <c r="J129" i="3"/>
  <c r="J130" i="3"/>
  <c r="J131" i="3"/>
  <c r="J132" i="3"/>
  <c r="J133" i="3"/>
  <c r="J134" i="3"/>
  <c r="J135" i="3"/>
  <c r="J137" i="3"/>
  <c r="I129" i="3"/>
  <c r="I130" i="3"/>
  <c r="I131" i="3"/>
  <c r="I132" i="3"/>
  <c r="I133" i="3"/>
  <c r="I134" i="3"/>
  <c r="I135" i="3"/>
  <c r="I137" i="3"/>
  <c r="H129" i="3"/>
  <c r="H130" i="3"/>
  <c r="H131" i="3"/>
  <c r="H132" i="3"/>
  <c r="H133" i="3"/>
  <c r="H134" i="3"/>
  <c r="H135" i="3"/>
  <c r="H137" i="3"/>
  <c r="G129" i="3"/>
  <c r="G130" i="3"/>
  <c r="G131" i="3"/>
  <c r="G132" i="3"/>
  <c r="G133" i="3"/>
  <c r="G134" i="3"/>
  <c r="G135" i="3"/>
  <c r="G137" i="3"/>
  <c r="F129" i="3"/>
  <c r="F130" i="3"/>
  <c r="F131" i="3"/>
  <c r="F132" i="3"/>
  <c r="F133" i="3"/>
  <c r="F134" i="3"/>
  <c r="F135" i="3"/>
  <c r="F137" i="3"/>
  <c r="E129" i="3"/>
  <c r="E130" i="3"/>
  <c r="E131" i="3"/>
  <c r="E132" i="3"/>
  <c r="E133" i="3"/>
  <c r="E134" i="3"/>
  <c r="E135" i="3"/>
  <c r="E137" i="3"/>
  <c r="Y117" i="3"/>
  <c r="Z117" i="3"/>
  <c r="AA117" i="3"/>
  <c r="AB117" i="3"/>
  <c r="H117" i="3"/>
  <c r="Y110" i="3"/>
  <c r="Z110" i="3"/>
  <c r="AA110" i="3"/>
  <c r="AB110" i="3"/>
  <c r="H110" i="3"/>
  <c r="Y103" i="3"/>
  <c r="Z103" i="3"/>
  <c r="AA103" i="3"/>
  <c r="AB103" i="3"/>
  <c r="H103" i="3"/>
  <c r="Y96" i="3"/>
  <c r="Z96" i="3"/>
  <c r="AA96" i="3"/>
  <c r="AB96" i="3"/>
  <c r="H96" i="3"/>
  <c r="Y89" i="3"/>
  <c r="Z89" i="3"/>
  <c r="AA89" i="3"/>
  <c r="AB89" i="3"/>
  <c r="H89" i="3"/>
  <c r="Y82" i="3"/>
  <c r="Z82" i="3"/>
  <c r="AA82" i="3"/>
  <c r="AB82" i="3"/>
  <c r="H82" i="3"/>
  <c r="Y75" i="3"/>
  <c r="Z75" i="3"/>
  <c r="AA75" i="3"/>
  <c r="AB75" i="3"/>
  <c r="H75" i="3"/>
  <c r="Y68" i="3"/>
  <c r="Z68" i="3"/>
  <c r="AA68" i="3"/>
  <c r="AB68" i="3"/>
  <c r="H68" i="3"/>
  <c r="Y61" i="3"/>
  <c r="Z61" i="3"/>
  <c r="AA61" i="3"/>
  <c r="AB61" i="3"/>
  <c r="H61" i="3"/>
  <c r="Y54" i="3"/>
  <c r="Z54" i="3"/>
  <c r="AA54" i="3"/>
  <c r="AB54" i="3"/>
  <c r="H54" i="3"/>
  <c r="Y47" i="3"/>
  <c r="Z47" i="3"/>
  <c r="AA47" i="3"/>
  <c r="AB47" i="3"/>
  <c r="H47" i="3"/>
  <c r="Y40" i="3"/>
  <c r="Z40" i="3"/>
  <c r="AA40" i="3"/>
  <c r="AB40" i="3"/>
  <c r="H40" i="3"/>
  <c r="Y33" i="3"/>
  <c r="Z33" i="3"/>
  <c r="AA33" i="3"/>
  <c r="AB33" i="3"/>
  <c r="H33" i="3"/>
  <c r="Y26" i="3"/>
  <c r="Z26" i="3"/>
  <c r="AA26" i="3"/>
  <c r="AB26" i="3"/>
  <c r="H26" i="3"/>
  <c r="Y19" i="3"/>
  <c r="Z19" i="3"/>
  <c r="AA19" i="3"/>
  <c r="AB19" i="3"/>
  <c r="H19" i="3"/>
  <c r="Y12" i="3"/>
  <c r="Z12" i="3"/>
  <c r="AA12" i="3"/>
  <c r="AB12" i="3"/>
  <c r="H12" i="3"/>
  <c r="Y5" i="3"/>
  <c r="Z5" i="3"/>
  <c r="AA5" i="3"/>
  <c r="AB5" i="3"/>
  <c r="H5" i="3"/>
  <c r="F4" i="2"/>
  <c r="F11" i="2"/>
  <c r="F18" i="2"/>
  <c r="F25" i="2"/>
  <c r="F32" i="2"/>
  <c r="F39" i="2"/>
  <c r="F46" i="2"/>
  <c r="F53" i="2"/>
  <c r="F60" i="2"/>
  <c r="F67" i="2"/>
  <c r="F74" i="2"/>
  <c r="F81" i="2"/>
  <c r="F88" i="2"/>
  <c r="F95" i="2"/>
  <c r="F102" i="2"/>
  <c r="F109" i="2"/>
  <c r="F116" i="2"/>
  <c r="I4" i="2"/>
  <c r="I11" i="2"/>
  <c r="I18" i="2"/>
  <c r="I25" i="2"/>
  <c r="I32" i="2"/>
  <c r="I39" i="2"/>
  <c r="I46" i="2"/>
  <c r="I53" i="2"/>
  <c r="I60" i="2"/>
  <c r="I67" i="2"/>
  <c r="I74" i="2"/>
  <c r="I81" i="2"/>
  <c r="I88" i="2"/>
  <c r="I95" i="2"/>
  <c r="I102" i="2"/>
  <c r="I109" i="2"/>
  <c r="I116" i="2"/>
  <c r="L4" i="2"/>
  <c r="L11" i="2"/>
  <c r="L18" i="2"/>
  <c r="L25" i="2"/>
  <c r="L32" i="2"/>
  <c r="L39" i="2"/>
  <c r="L46" i="2"/>
  <c r="L53" i="2"/>
  <c r="L60" i="2"/>
  <c r="L67" i="2"/>
  <c r="L74" i="2"/>
  <c r="L81" i="2"/>
  <c r="L88" i="2"/>
  <c r="L95" i="2"/>
  <c r="L102" i="2"/>
  <c r="L109" i="2"/>
  <c r="L116" i="2"/>
  <c r="O4" i="2"/>
  <c r="O11" i="2"/>
  <c r="O18" i="2"/>
  <c r="O25" i="2"/>
  <c r="O32" i="2"/>
  <c r="O39" i="2"/>
  <c r="O46" i="2"/>
  <c r="O53" i="2"/>
  <c r="O60" i="2"/>
  <c r="O67" i="2"/>
  <c r="O74" i="2"/>
  <c r="O81" i="2"/>
  <c r="O88" i="2"/>
  <c r="O95" i="2"/>
  <c r="O102" i="2"/>
  <c r="O109" i="2"/>
  <c r="O116" i="2"/>
  <c r="R46" i="2"/>
  <c r="R67" i="2"/>
  <c r="R74" i="2"/>
  <c r="R81" i="2"/>
  <c r="R109" i="2"/>
  <c r="R116" i="2"/>
  <c r="U116" i="2"/>
  <c r="G4" i="2"/>
  <c r="G11" i="2"/>
  <c r="G18" i="2"/>
  <c r="G25" i="2"/>
  <c r="G32" i="2"/>
  <c r="G39" i="2"/>
  <c r="G46" i="2"/>
  <c r="G53" i="2"/>
  <c r="G60" i="2"/>
  <c r="G67" i="2"/>
  <c r="G74" i="2"/>
  <c r="G81" i="2"/>
  <c r="G88" i="2"/>
  <c r="G95" i="2"/>
  <c r="G102" i="2"/>
  <c r="G109" i="2"/>
  <c r="G116" i="2"/>
  <c r="J4" i="2"/>
  <c r="J11" i="2"/>
  <c r="J18" i="2"/>
  <c r="J25" i="2"/>
  <c r="J32" i="2"/>
  <c r="J39" i="2"/>
  <c r="J46" i="2"/>
  <c r="J53" i="2"/>
  <c r="J60" i="2"/>
  <c r="J67" i="2"/>
  <c r="J74" i="2"/>
  <c r="J81" i="2"/>
  <c r="J88" i="2"/>
  <c r="J95" i="2"/>
  <c r="J102" i="2"/>
  <c r="J109" i="2"/>
  <c r="J116" i="2"/>
  <c r="M4" i="2"/>
  <c r="M11" i="2"/>
  <c r="M18" i="2"/>
  <c r="M25" i="2"/>
  <c r="M32" i="2"/>
  <c r="M39" i="2"/>
  <c r="M46" i="2"/>
  <c r="M53" i="2"/>
  <c r="M60" i="2"/>
  <c r="M67" i="2"/>
  <c r="M74" i="2"/>
  <c r="M81" i="2"/>
  <c r="M88" i="2"/>
  <c r="M95" i="2"/>
  <c r="M102" i="2"/>
  <c r="M109" i="2"/>
  <c r="M116" i="2"/>
  <c r="P4" i="2"/>
  <c r="P11" i="2"/>
  <c r="P18" i="2"/>
  <c r="P25" i="2"/>
  <c r="P32" i="2"/>
  <c r="P39" i="2"/>
  <c r="P46" i="2"/>
  <c r="P53" i="2"/>
  <c r="P60" i="2"/>
  <c r="P67" i="2"/>
  <c r="P74" i="2"/>
  <c r="P81" i="2"/>
  <c r="P88" i="2"/>
  <c r="P95" i="2"/>
  <c r="P102" i="2"/>
  <c r="P109" i="2"/>
  <c r="P116" i="2"/>
  <c r="S46" i="2"/>
  <c r="S67" i="2"/>
  <c r="S74" i="2"/>
  <c r="S81" i="2"/>
  <c r="S109" i="2"/>
  <c r="S116" i="2"/>
  <c r="V116" i="2"/>
  <c r="W116" i="2"/>
  <c r="U5" i="2"/>
  <c r="U12" i="2"/>
  <c r="U19" i="2"/>
  <c r="U26" i="2"/>
  <c r="U33" i="2"/>
  <c r="U40" i="2"/>
  <c r="U47" i="2"/>
  <c r="U54" i="2"/>
  <c r="U61" i="2"/>
  <c r="U68" i="2"/>
  <c r="U75" i="2"/>
  <c r="U82" i="2"/>
  <c r="U89" i="2"/>
  <c r="U96" i="2"/>
  <c r="U103" i="2"/>
  <c r="U110" i="2"/>
  <c r="U122" i="2"/>
  <c r="V5" i="2"/>
  <c r="V12" i="2"/>
  <c r="V19" i="2"/>
  <c r="V26" i="2"/>
  <c r="V33" i="2"/>
  <c r="V40" i="2"/>
  <c r="V47" i="2"/>
  <c r="V54" i="2"/>
  <c r="V61" i="2"/>
  <c r="V68" i="2"/>
  <c r="V75" i="2"/>
  <c r="V82" i="2"/>
  <c r="V89" i="2"/>
  <c r="V96" i="2"/>
  <c r="V103" i="2"/>
  <c r="V110" i="2"/>
  <c r="V122" i="2"/>
  <c r="W122" i="2"/>
  <c r="U6" i="2"/>
  <c r="U13" i="2"/>
  <c r="U20" i="2"/>
  <c r="U27" i="2"/>
  <c r="U34" i="2"/>
  <c r="U41" i="2"/>
  <c r="U48" i="2"/>
  <c r="U55" i="2"/>
  <c r="U62" i="2"/>
  <c r="U69" i="2"/>
  <c r="U76" i="2"/>
  <c r="U83" i="2"/>
  <c r="U90" i="2"/>
  <c r="U97" i="2"/>
  <c r="U104" i="2"/>
  <c r="U111" i="2"/>
  <c r="U123" i="2"/>
  <c r="V6" i="2"/>
  <c r="V13" i="2"/>
  <c r="V20" i="2"/>
  <c r="V27" i="2"/>
  <c r="V34" i="2"/>
  <c r="V41" i="2"/>
  <c r="V48" i="2"/>
  <c r="V55" i="2"/>
  <c r="V62" i="2"/>
  <c r="V69" i="2"/>
  <c r="V76" i="2"/>
  <c r="V83" i="2"/>
  <c r="V90" i="2"/>
  <c r="V97" i="2"/>
  <c r="V104" i="2"/>
  <c r="V111" i="2"/>
  <c r="V123" i="2"/>
  <c r="W123" i="2"/>
  <c r="U7" i="2"/>
  <c r="U14" i="2"/>
  <c r="U21" i="2"/>
  <c r="U28" i="2"/>
  <c r="U35" i="2"/>
  <c r="U42" i="2"/>
  <c r="U49" i="2"/>
  <c r="U56" i="2"/>
  <c r="U63" i="2"/>
  <c r="U70" i="2"/>
  <c r="U77" i="2"/>
  <c r="U84" i="2"/>
  <c r="U91" i="2"/>
  <c r="U98" i="2"/>
  <c r="U105" i="2"/>
  <c r="U112" i="2"/>
  <c r="U124" i="2"/>
  <c r="V7" i="2"/>
  <c r="V14" i="2"/>
  <c r="V21" i="2"/>
  <c r="V28" i="2"/>
  <c r="V35" i="2"/>
  <c r="V42" i="2"/>
  <c r="V49" i="2"/>
  <c r="V56" i="2"/>
  <c r="V63" i="2"/>
  <c r="V70" i="2"/>
  <c r="V77" i="2"/>
  <c r="V84" i="2"/>
  <c r="V91" i="2"/>
  <c r="V98" i="2"/>
  <c r="V105" i="2"/>
  <c r="V112" i="2"/>
  <c r="V124" i="2"/>
  <c r="W124" i="2"/>
  <c r="U8" i="2"/>
  <c r="U15" i="2"/>
  <c r="U22" i="2"/>
  <c r="U29" i="2"/>
  <c r="U36" i="2"/>
  <c r="U43" i="2"/>
  <c r="U50" i="2"/>
  <c r="U57" i="2"/>
  <c r="U64" i="2"/>
  <c r="U71" i="2"/>
  <c r="U78" i="2"/>
  <c r="U85" i="2"/>
  <c r="U92" i="2"/>
  <c r="U99" i="2"/>
  <c r="U106" i="2"/>
  <c r="U113" i="2"/>
  <c r="U125" i="2"/>
  <c r="V8" i="2"/>
  <c r="V15" i="2"/>
  <c r="V22" i="2"/>
  <c r="V29" i="2"/>
  <c r="V36" i="2"/>
  <c r="V43" i="2"/>
  <c r="V50" i="2"/>
  <c r="V57" i="2"/>
  <c r="V64" i="2"/>
  <c r="V71" i="2"/>
  <c r="V78" i="2"/>
  <c r="V85" i="2"/>
  <c r="V92" i="2"/>
  <c r="V99" i="2"/>
  <c r="V106" i="2"/>
  <c r="V113" i="2"/>
  <c r="V125" i="2"/>
  <c r="W125" i="2"/>
  <c r="U9" i="2"/>
  <c r="U16" i="2"/>
  <c r="U23" i="2"/>
  <c r="U30" i="2"/>
  <c r="U37" i="2"/>
  <c r="U44" i="2"/>
  <c r="U51" i="2"/>
  <c r="U58" i="2"/>
  <c r="U65" i="2"/>
  <c r="U72" i="2"/>
  <c r="U79" i="2"/>
  <c r="U86" i="2"/>
  <c r="U93" i="2"/>
  <c r="U100" i="2"/>
  <c r="U107" i="2"/>
  <c r="U114" i="2"/>
  <c r="U126" i="2"/>
  <c r="V9" i="2"/>
  <c r="V16" i="2"/>
  <c r="V23" i="2"/>
  <c r="V30" i="2"/>
  <c r="V37" i="2"/>
  <c r="V44" i="2"/>
  <c r="V51" i="2"/>
  <c r="V58" i="2"/>
  <c r="V65" i="2"/>
  <c r="V72" i="2"/>
  <c r="V79" i="2"/>
  <c r="V86" i="2"/>
  <c r="V93" i="2"/>
  <c r="V100" i="2"/>
  <c r="V107" i="2"/>
  <c r="V114" i="2"/>
  <c r="V126" i="2"/>
  <c r="W126" i="2"/>
  <c r="U10" i="2"/>
  <c r="U17" i="2"/>
  <c r="U24" i="2"/>
  <c r="U31" i="2"/>
  <c r="U38" i="2"/>
  <c r="U45" i="2"/>
  <c r="U52" i="2"/>
  <c r="U59" i="2"/>
  <c r="U66" i="2"/>
  <c r="U73" i="2"/>
  <c r="U80" i="2"/>
  <c r="U87" i="2"/>
  <c r="U94" i="2"/>
  <c r="U101" i="2"/>
  <c r="U108" i="2"/>
  <c r="U115" i="2"/>
  <c r="U127" i="2"/>
  <c r="V10" i="2"/>
  <c r="V17" i="2"/>
  <c r="V24" i="2"/>
  <c r="V31" i="2"/>
  <c r="V38" i="2"/>
  <c r="V45" i="2"/>
  <c r="V52" i="2"/>
  <c r="V59" i="2"/>
  <c r="V66" i="2"/>
  <c r="V73" i="2"/>
  <c r="V80" i="2"/>
  <c r="V87" i="2"/>
  <c r="V94" i="2"/>
  <c r="V101" i="2"/>
  <c r="V108" i="2"/>
  <c r="V115" i="2"/>
  <c r="V127" i="2"/>
  <c r="W127" i="2"/>
  <c r="W128" i="2"/>
  <c r="W134" i="2"/>
  <c r="V128" i="2"/>
  <c r="V134" i="2"/>
  <c r="U128" i="2"/>
  <c r="U134" i="2"/>
  <c r="T47" i="2"/>
  <c r="T48" i="2"/>
  <c r="T49" i="2"/>
  <c r="T50" i="2"/>
  <c r="T51" i="2"/>
  <c r="T52" i="2"/>
  <c r="T46" i="2"/>
  <c r="T68" i="2"/>
  <c r="T69" i="2"/>
  <c r="T70" i="2"/>
  <c r="T71" i="2"/>
  <c r="T72" i="2"/>
  <c r="T73" i="2"/>
  <c r="T67" i="2"/>
  <c r="T75" i="2"/>
  <c r="T76" i="2"/>
  <c r="T77" i="2"/>
  <c r="T78" i="2"/>
  <c r="T79" i="2"/>
  <c r="T80" i="2"/>
  <c r="T74" i="2"/>
  <c r="T82" i="2"/>
  <c r="T83" i="2"/>
  <c r="T84" i="2"/>
  <c r="T85" i="2"/>
  <c r="T86" i="2"/>
  <c r="T87" i="2"/>
  <c r="T81" i="2"/>
  <c r="T114" i="2"/>
  <c r="T109" i="2"/>
  <c r="T116" i="2"/>
  <c r="T122" i="2"/>
  <c r="T123" i="2"/>
  <c r="T124" i="2"/>
  <c r="T125" i="2"/>
  <c r="T126" i="2"/>
  <c r="T128" i="2"/>
  <c r="T134" i="2"/>
  <c r="S122" i="2"/>
  <c r="S123" i="2"/>
  <c r="S124" i="2"/>
  <c r="S125" i="2"/>
  <c r="S126" i="2"/>
  <c r="S128" i="2"/>
  <c r="S134" i="2"/>
  <c r="R122" i="2"/>
  <c r="R123" i="2"/>
  <c r="R124" i="2"/>
  <c r="R125" i="2"/>
  <c r="R126" i="2"/>
  <c r="R128" i="2"/>
  <c r="R134" i="2"/>
  <c r="Q5" i="2"/>
  <c r="Q6" i="2"/>
  <c r="Q7" i="2"/>
  <c r="Q8" i="2"/>
  <c r="Q9" i="2"/>
  <c r="Q10" i="2"/>
  <c r="Q4" i="2"/>
  <c r="Q12" i="2"/>
  <c r="Q13" i="2"/>
  <c r="Q14" i="2"/>
  <c r="Q15" i="2"/>
  <c r="Q16" i="2"/>
  <c r="Q17" i="2"/>
  <c r="Q11" i="2"/>
  <c r="Q19" i="2"/>
  <c r="Q20" i="2"/>
  <c r="Q21" i="2"/>
  <c r="Q22" i="2"/>
  <c r="Q23" i="2"/>
  <c r="Q24" i="2"/>
  <c r="Q18" i="2"/>
  <c r="Q26" i="2"/>
  <c r="Q27" i="2"/>
  <c r="Q28" i="2"/>
  <c r="Q29" i="2"/>
  <c r="Q30" i="2"/>
  <c r="Q31" i="2"/>
  <c r="Q25" i="2"/>
  <c r="Q33" i="2"/>
  <c r="Q34" i="2"/>
  <c r="Q35" i="2"/>
  <c r="Q36" i="2"/>
  <c r="Q37" i="2"/>
  <c r="Q38" i="2"/>
  <c r="Q32" i="2"/>
  <c r="Q40" i="2"/>
  <c r="Q41" i="2"/>
  <c r="Q42" i="2"/>
  <c r="Q43" i="2"/>
  <c r="Q44" i="2"/>
  <c r="Q45" i="2"/>
  <c r="Q39" i="2"/>
  <c r="Q47" i="2"/>
  <c r="Q48" i="2"/>
  <c r="Q49" i="2"/>
  <c r="Q50" i="2"/>
  <c r="Q51" i="2"/>
  <c r="Q52" i="2"/>
  <c r="Q46" i="2"/>
  <c r="Q54" i="2"/>
  <c r="Q55" i="2"/>
  <c r="Q56" i="2"/>
  <c r="Q57" i="2"/>
  <c r="Q58" i="2"/>
  <c r="Q59" i="2"/>
  <c r="Q53" i="2"/>
  <c r="Q61" i="2"/>
  <c r="Q62" i="2"/>
  <c r="Q63" i="2"/>
  <c r="Q64" i="2"/>
  <c r="Q65" i="2"/>
  <c r="Q66" i="2"/>
  <c r="Q60" i="2"/>
  <c r="Q68" i="2"/>
  <c r="Q69" i="2"/>
  <c r="Q70" i="2"/>
  <c r="Q71" i="2"/>
  <c r="Q72" i="2"/>
  <c r="Q73" i="2"/>
  <c r="Q67" i="2"/>
  <c r="Q75" i="2"/>
  <c r="Q76" i="2"/>
  <c r="Q77" i="2"/>
  <c r="Q78" i="2"/>
  <c r="Q79" i="2"/>
  <c r="Q80" i="2"/>
  <c r="Q74" i="2"/>
  <c r="Q82" i="2"/>
  <c r="Q83" i="2"/>
  <c r="Q84" i="2"/>
  <c r="Q85" i="2"/>
  <c r="Q86" i="2"/>
  <c r="Q87" i="2"/>
  <c r="Q81" i="2"/>
  <c r="Q89" i="2"/>
  <c r="Q90" i="2"/>
  <c r="Q91" i="2"/>
  <c r="Q92" i="2"/>
  <c r="Q93" i="2"/>
  <c r="Q94" i="2"/>
  <c r="Q88" i="2"/>
  <c r="Q96" i="2"/>
  <c r="Q97" i="2"/>
  <c r="Q98" i="2"/>
  <c r="Q99" i="2"/>
  <c r="Q100" i="2"/>
  <c r="Q101" i="2"/>
  <c r="Q95" i="2"/>
  <c r="Q103" i="2"/>
  <c r="Q104" i="2"/>
  <c r="Q105" i="2"/>
  <c r="Q106" i="2"/>
  <c r="Q107" i="2"/>
  <c r="Q108" i="2"/>
  <c r="Q102" i="2"/>
  <c r="Q110" i="2"/>
  <c r="Q111" i="2"/>
  <c r="Q112" i="2"/>
  <c r="Q113" i="2"/>
  <c r="Q114" i="2"/>
  <c r="Q115" i="2"/>
  <c r="Q109" i="2"/>
  <c r="Q116" i="2"/>
  <c r="O122" i="2"/>
  <c r="P122" i="2"/>
  <c r="Q122" i="2"/>
  <c r="O123" i="2"/>
  <c r="P123" i="2"/>
  <c r="Q123" i="2"/>
  <c r="O124" i="2"/>
  <c r="P124" i="2"/>
  <c r="Q124" i="2"/>
  <c r="O125" i="2"/>
  <c r="P125" i="2"/>
  <c r="Q125" i="2"/>
  <c r="O126" i="2"/>
  <c r="P126" i="2"/>
  <c r="Q126" i="2"/>
  <c r="O127" i="2"/>
  <c r="P127" i="2"/>
  <c r="Q127" i="2"/>
  <c r="Q128" i="2"/>
  <c r="Q134" i="2"/>
  <c r="P128" i="2"/>
  <c r="P134" i="2"/>
  <c r="O128" i="2"/>
  <c r="O134" i="2"/>
  <c r="N5" i="2"/>
  <c r="N6" i="2"/>
  <c r="N7" i="2"/>
  <c r="N8" i="2"/>
  <c r="N9" i="2"/>
  <c r="N10" i="2"/>
  <c r="N4" i="2"/>
  <c r="N12" i="2"/>
  <c r="N13" i="2"/>
  <c r="N14" i="2"/>
  <c r="N15" i="2"/>
  <c r="N16" i="2"/>
  <c r="N17" i="2"/>
  <c r="N11" i="2"/>
  <c r="N19" i="2"/>
  <c r="N20" i="2"/>
  <c r="N21" i="2"/>
  <c r="N22" i="2"/>
  <c r="N23" i="2"/>
  <c r="N24" i="2"/>
  <c r="N18" i="2"/>
  <c r="N26" i="2"/>
  <c r="N27" i="2"/>
  <c r="N28" i="2"/>
  <c r="N29" i="2"/>
  <c r="N30" i="2"/>
  <c r="N31" i="2"/>
  <c r="N25" i="2"/>
  <c r="N33" i="2"/>
  <c r="N34" i="2"/>
  <c r="N35" i="2"/>
  <c r="N36" i="2"/>
  <c r="N37" i="2"/>
  <c r="N38" i="2"/>
  <c r="N32" i="2"/>
  <c r="N40" i="2"/>
  <c r="N41" i="2"/>
  <c r="N42" i="2"/>
  <c r="N43" i="2"/>
  <c r="N44" i="2"/>
  <c r="N45" i="2"/>
  <c r="N39" i="2"/>
  <c r="N47" i="2"/>
  <c r="N48" i="2"/>
  <c r="N49" i="2"/>
  <c r="N50" i="2"/>
  <c r="N51" i="2"/>
  <c r="N52" i="2"/>
  <c r="N46" i="2"/>
  <c r="N54" i="2"/>
  <c r="N55" i="2"/>
  <c r="N56" i="2"/>
  <c r="N57" i="2"/>
  <c r="N58" i="2"/>
  <c r="N59" i="2"/>
  <c r="N53" i="2"/>
  <c r="N61" i="2"/>
  <c r="N62" i="2"/>
  <c r="N63" i="2"/>
  <c r="N64" i="2"/>
  <c r="N65" i="2"/>
  <c r="N66" i="2"/>
  <c r="N60" i="2"/>
  <c r="N68" i="2"/>
  <c r="N69" i="2"/>
  <c r="N70" i="2"/>
  <c r="N71" i="2"/>
  <c r="N72" i="2"/>
  <c r="N73" i="2"/>
  <c r="N67" i="2"/>
  <c r="N75" i="2"/>
  <c r="N76" i="2"/>
  <c r="N77" i="2"/>
  <c r="N78" i="2"/>
  <c r="N79" i="2"/>
  <c r="N80" i="2"/>
  <c r="N74" i="2"/>
  <c r="N82" i="2"/>
  <c r="N83" i="2"/>
  <c r="N84" i="2"/>
  <c r="N85" i="2"/>
  <c r="N86" i="2"/>
  <c r="N87" i="2"/>
  <c r="N81" i="2"/>
  <c r="N89" i="2"/>
  <c r="N90" i="2"/>
  <c r="N91" i="2"/>
  <c r="N92" i="2"/>
  <c r="N93" i="2"/>
  <c r="N94" i="2"/>
  <c r="N88" i="2"/>
  <c r="N96" i="2"/>
  <c r="N97" i="2"/>
  <c r="N98" i="2"/>
  <c r="N99" i="2"/>
  <c r="N100" i="2"/>
  <c r="N101" i="2"/>
  <c r="N95" i="2"/>
  <c r="N102" i="2"/>
  <c r="N110" i="2"/>
  <c r="N111" i="2"/>
  <c r="N112" i="2"/>
  <c r="N113" i="2"/>
  <c r="N114" i="2"/>
  <c r="N115" i="2"/>
  <c r="N109" i="2"/>
  <c r="N116" i="2"/>
  <c r="L122" i="2"/>
  <c r="M122" i="2"/>
  <c r="N122" i="2"/>
  <c r="L123" i="2"/>
  <c r="M123" i="2"/>
  <c r="N123" i="2"/>
  <c r="L124" i="2"/>
  <c r="M124" i="2"/>
  <c r="N124" i="2"/>
  <c r="L125" i="2"/>
  <c r="M125" i="2"/>
  <c r="N125" i="2"/>
  <c r="L126" i="2"/>
  <c r="M126" i="2"/>
  <c r="N126" i="2"/>
  <c r="L127" i="2"/>
  <c r="M127" i="2"/>
  <c r="N127" i="2"/>
  <c r="N128" i="2"/>
  <c r="N134" i="2"/>
  <c r="M128" i="2"/>
  <c r="M134" i="2"/>
  <c r="L128" i="2"/>
  <c r="L134" i="2"/>
  <c r="K5" i="2"/>
  <c r="K6" i="2"/>
  <c r="K7" i="2"/>
  <c r="K8" i="2"/>
  <c r="K9" i="2"/>
  <c r="K10" i="2"/>
  <c r="K4" i="2"/>
  <c r="K12" i="2"/>
  <c r="K13" i="2"/>
  <c r="K14" i="2"/>
  <c r="K15" i="2"/>
  <c r="K16" i="2"/>
  <c r="K17" i="2"/>
  <c r="K11" i="2"/>
  <c r="K19" i="2"/>
  <c r="K20" i="2"/>
  <c r="K21" i="2"/>
  <c r="K22" i="2"/>
  <c r="K23" i="2"/>
  <c r="K24" i="2"/>
  <c r="K18" i="2"/>
  <c r="K26" i="2"/>
  <c r="K27" i="2"/>
  <c r="K28" i="2"/>
  <c r="K29" i="2"/>
  <c r="K30" i="2"/>
  <c r="K31" i="2"/>
  <c r="K25" i="2"/>
  <c r="K33" i="2"/>
  <c r="K34" i="2"/>
  <c r="K35" i="2"/>
  <c r="K36" i="2"/>
  <c r="K37" i="2"/>
  <c r="K38" i="2"/>
  <c r="K32" i="2"/>
  <c r="K40" i="2"/>
  <c r="K41" i="2"/>
  <c r="K42" i="2"/>
  <c r="K43" i="2"/>
  <c r="K44" i="2"/>
  <c r="K45" i="2"/>
  <c r="K39" i="2"/>
  <c r="K47" i="2"/>
  <c r="K48" i="2"/>
  <c r="K49" i="2"/>
  <c r="K50" i="2"/>
  <c r="K51" i="2"/>
  <c r="K52" i="2"/>
  <c r="K46" i="2"/>
  <c r="K54" i="2"/>
  <c r="K55" i="2"/>
  <c r="K56" i="2"/>
  <c r="K57" i="2"/>
  <c r="K58" i="2"/>
  <c r="K59" i="2"/>
  <c r="K53" i="2"/>
  <c r="K61" i="2"/>
  <c r="K62" i="2"/>
  <c r="K63" i="2"/>
  <c r="K64" i="2"/>
  <c r="K65" i="2"/>
  <c r="K66" i="2"/>
  <c r="K60" i="2"/>
  <c r="K68" i="2"/>
  <c r="K69" i="2"/>
  <c r="K70" i="2"/>
  <c r="K71" i="2"/>
  <c r="K72" i="2"/>
  <c r="K73" i="2"/>
  <c r="K67" i="2"/>
  <c r="K75" i="2"/>
  <c r="K76" i="2"/>
  <c r="K77" i="2"/>
  <c r="K78" i="2"/>
  <c r="K79" i="2"/>
  <c r="K80" i="2"/>
  <c r="K74" i="2"/>
  <c r="K82" i="2"/>
  <c r="K83" i="2"/>
  <c r="K84" i="2"/>
  <c r="K85" i="2"/>
  <c r="K86" i="2"/>
  <c r="K87" i="2"/>
  <c r="K81" i="2"/>
  <c r="K89" i="2"/>
  <c r="K90" i="2"/>
  <c r="K91" i="2"/>
  <c r="K92" i="2"/>
  <c r="K93" i="2"/>
  <c r="K94" i="2"/>
  <c r="K88" i="2"/>
  <c r="K96" i="2"/>
  <c r="K97" i="2"/>
  <c r="K98" i="2"/>
  <c r="K99" i="2"/>
  <c r="K100" i="2"/>
  <c r="K101" i="2"/>
  <c r="K95" i="2"/>
  <c r="K103" i="2"/>
  <c r="K104" i="2"/>
  <c r="K105" i="2"/>
  <c r="K106" i="2"/>
  <c r="K107" i="2"/>
  <c r="K108" i="2"/>
  <c r="K102" i="2"/>
  <c r="K110" i="2"/>
  <c r="K111" i="2"/>
  <c r="K112" i="2"/>
  <c r="K113" i="2"/>
  <c r="K114" i="2"/>
  <c r="K115" i="2"/>
  <c r="K109" i="2"/>
  <c r="K116" i="2"/>
  <c r="I122" i="2"/>
  <c r="J122" i="2"/>
  <c r="K122" i="2"/>
  <c r="I123" i="2"/>
  <c r="J123" i="2"/>
  <c r="K123" i="2"/>
  <c r="I124" i="2"/>
  <c r="J124" i="2"/>
  <c r="K124" i="2"/>
  <c r="I125" i="2"/>
  <c r="J125" i="2"/>
  <c r="K125" i="2"/>
  <c r="I126" i="2"/>
  <c r="J126" i="2"/>
  <c r="K126" i="2"/>
  <c r="I127" i="2"/>
  <c r="J127" i="2"/>
  <c r="K127" i="2"/>
  <c r="K128" i="2"/>
  <c r="K134" i="2"/>
  <c r="J128" i="2"/>
  <c r="J134" i="2"/>
  <c r="I128" i="2"/>
  <c r="I134" i="2"/>
  <c r="H5" i="2"/>
  <c r="H6" i="2"/>
  <c r="H7" i="2"/>
  <c r="H8" i="2"/>
  <c r="H9" i="2"/>
  <c r="H10" i="2"/>
  <c r="H4" i="2"/>
  <c r="H12" i="2"/>
  <c r="H13" i="2"/>
  <c r="H14" i="2"/>
  <c r="H15" i="2"/>
  <c r="H16" i="2"/>
  <c r="H17" i="2"/>
  <c r="H11" i="2"/>
  <c r="H19" i="2"/>
  <c r="H20" i="2"/>
  <c r="H21" i="2"/>
  <c r="H22" i="2"/>
  <c r="H23" i="2"/>
  <c r="H24" i="2"/>
  <c r="H18" i="2"/>
  <c r="H26" i="2"/>
  <c r="H27" i="2"/>
  <c r="H28" i="2"/>
  <c r="H29" i="2"/>
  <c r="H30" i="2"/>
  <c r="H31" i="2"/>
  <c r="H25" i="2"/>
  <c r="H33" i="2"/>
  <c r="H34" i="2"/>
  <c r="H35" i="2"/>
  <c r="H36" i="2"/>
  <c r="H37" i="2"/>
  <c r="H38" i="2"/>
  <c r="H32" i="2"/>
  <c r="H40" i="2"/>
  <c r="H41" i="2"/>
  <c r="H42" i="2"/>
  <c r="H43" i="2"/>
  <c r="H44" i="2"/>
  <c r="H45" i="2"/>
  <c r="H39" i="2"/>
  <c r="H47" i="2"/>
  <c r="H48" i="2"/>
  <c r="H49" i="2"/>
  <c r="H50" i="2"/>
  <c r="H51" i="2"/>
  <c r="H52" i="2"/>
  <c r="H46" i="2"/>
  <c r="H54" i="2"/>
  <c r="H55" i="2"/>
  <c r="H56" i="2"/>
  <c r="H57" i="2"/>
  <c r="H58" i="2"/>
  <c r="H59" i="2"/>
  <c r="H53" i="2"/>
  <c r="H61" i="2"/>
  <c r="H62" i="2"/>
  <c r="H63" i="2"/>
  <c r="H64" i="2"/>
  <c r="H65" i="2"/>
  <c r="H66" i="2"/>
  <c r="H60" i="2"/>
  <c r="H68" i="2"/>
  <c r="H69" i="2"/>
  <c r="H70" i="2"/>
  <c r="H71" i="2"/>
  <c r="H72" i="2"/>
  <c r="H73" i="2"/>
  <c r="H67" i="2"/>
  <c r="H75" i="2"/>
  <c r="H76" i="2"/>
  <c r="H77" i="2"/>
  <c r="H78" i="2"/>
  <c r="H79" i="2"/>
  <c r="H80" i="2"/>
  <c r="H74" i="2"/>
  <c r="H82" i="2"/>
  <c r="H83" i="2"/>
  <c r="H84" i="2"/>
  <c r="H85" i="2"/>
  <c r="H86" i="2"/>
  <c r="H87" i="2"/>
  <c r="H81" i="2"/>
  <c r="H89" i="2"/>
  <c r="H90" i="2"/>
  <c r="H91" i="2"/>
  <c r="H92" i="2"/>
  <c r="H93" i="2"/>
  <c r="H94" i="2"/>
  <c r="H88" i="2"/>
  <c r="H96" i="2"/>
  <c r="H97" i="2"/>
  <c r="H98" i="2"/>
  <c r="H99" i="2"/>
  <c r="H100" i="2"/>
  <c r="H101" i="2"/>
  <c r="H95" i="2"/>
  <c r="H103" i="2"/>
  <c r="H104" i="2"/>
  <c r="H105" i="2"/>
  <c r="H106" i="2"/>
  <c r="H107" i="2"/>
  <c r="H108" i="2"/>
  <c r="H102" i="2"/>
  <c r="H110" i="2"/>
  <c r="H111" i="2"/>
  <c r="H112" i="2"/>
  <c r="H113" i="2"/>
  <c r="H114" i="2"/>
  <c r="H115" i="2"/>
  <c r="H109" i="2"/>
  <c r="H116" i="2"/>
  <c r="F122" i="2"/>
  <c r="G122" i="2"/>
  <c r="E122" i="2"/>
  <c r="H122" i="2"/>
  <c r="F123" i="2"/>
  <c r="G123" i="2"/>
  <c r="E123" i="2"/>
  <c r="H123" i="2"/>
  <c r="F124" i="2"/>
  <c r="G124" i="2"/>
  <c r="E124" i="2"/>
  <c r="H124" i="2"/>
  <c r="F125" i="2"/>
  <c r="G125" i="2"/>
  <c r="E125" i="2"/>
  <c r="H125" i="2"/>
  <c r="F126" i="2"/>
  <c r="G126" i="2"/>
  <c r="E126" i="2"/>
  <c r="H126" i="2"/>
  <c r="F127" i="2"/>
  <c r="G127" i="2"/>
  <c r="E127" i="2"/>
  <c r="H127" i="2"/>
  <c r="H128" i="2"/>
  <c r="H134" i="2"/>
  <c r="G128" i="2"/>
  <c r="G134" i="2"/>
  <c r="F128" i="2"/>
  <c r="F134" i="2"/>
  <c r="P132" i="2"/>
  <c r="E128" i="2"/>
  <c r="E116" i="2"/>
  <c r="W115" i="2"/>
  <c r="W114" i="2"/>
  <c r="W113" i="2"/>
  <c r="W112" i="2"/>
  <c r="W111" i="2"/>
  <c r="W110" i="2"/>
  <c r="U109" i="2"/>
  <c r="V109" i="2"/>
  <c r="W109" i="2"/>
  <c r="W108" i="2"/>
  <c r="W107" i="2"/>
  <c r="W106" i="2"/>
  <c r="W105" i="2"/>
  <c r="W104" i="2"/>
  <c r="W103" i="2"/>
  <c r="W102" i="2"/>
  <c r="V102" i="2"/>
  <c r="U102" i="2"/>
  <c r="W101" i="2"/>
  <c r="W100" i="2"/>
  <c r="W99" i="2"/>
  <c r="W98" i="2"/>
  <c r="W97" i="2"/>
  <c r="W96" i="2"/>
  <c r="W95" i="2"/>
  <c r="V95" i="2"/>
  <c r="U95" i="2"/>
  <c r="W94" i="2"/>
  <c r="W93" i="2"/>
  <c r="W92" i="2"/>
  <c r="W91" i="2"/>
  <c r="W90" i="2"/>
  <c r="W89" i="2"/>
  <c r="W88" i="2"/>
  <c r="V88" i="2"/>
  <c r="U88" i="2"/>
  <c r="W87" i="2"/>
  <c r="W86" i="2"/>
  <c r="W85" i="2"/>
  <c r="W84" i="2"/>
  <c r="W83" i="2"/>
  <c r="W82" i="2"/>
  <c r="W81" i="2"/>
  <c r="V81" i="2"/>
  <c r="U81" i="2"/>
  <c r="W80" i="2"/>
  <c r="W79" i="2"/>
  <c r="W78" i="2"/>
  <c r="W77" i="2"/>
  <c r="W76" i="2"/>
  <c r="W75" i="2"/>
  <c r="W74" i="2"/>
  <c r="V74" i="2"/>
  <c r="U74" i="2"/>
  <c r="W73" i="2"/>
  <c r="W72" i="2"/>
  <c r="W71" i="2"/>
  <c r="W70" i="2"/>
  <c r="W69" i="2"/>
  <c r="W68" i="2"/>
  <c r="W67" i="2"/>
  <c r="V67" i="2"/>
  <c r="U67" i="2"/>
  <c r="W66" i="2"/>
  <c r="W65" i="2"/>
  <c r="W64" i="2"/>
  <c r="W63" i="2"/>
  <c r="W62" i="2"/>
  <c r="W61" i="2"/>
  <c r="W60" i="2"/>
  <c r="V60" i="2"/>
  <c r="U60" i="2"/>
  <c r="W59" i="2"/>
  <c r="W58" i="2"/>
  <c r="W57" i="2"/>
  <c r="W56" i="2"/>
  <c r="W55" i="2"/>
  <c r="W54" i="2"/>
  <c r="W53" i="2"/>
  <c r="V53" i="2"/>
  <c r="U53" i="2"/>
  <c r="W52" i="2"/>
  <c r="W51" i="2"/>
  <c r="W50" i="2"/>
  <c r="W49" i="2"/>
  <c r="W48" i="2"/>
  <c r="W47" i="2"/>
  <c r="W46" i="2"/>
  <c r="V46" i="2"/>
  <c r="U46" i="2"/>
  <c r="W45" i="2"/>
  <c r="W44" i="2"/>
  <c r="W43" i="2"/>
  <c r="W42" i="2"/>
  <c r="W41" i="2"/>
  <c r="W40" i="2"/>
  <c r="W39" i="2"/>
  <c r="V39" i="2"/>
  <c r="U39" i="2"/>
  <c r="W38" i="2"/>
  <c r="W37" i="2"/>
  <c r="W36" i="2"/>
  <c r="W35" i="2"/>
  <c r="W34" i="2"/>
  <c r="W33" i="2"/>
  <c r="W32" i="2"/>
  <c r="V32" i="2"/>
  <c r="U32" i="2"/>
  <c r="W31" i="2"/>
  <c r="W30" i="2"/>
  <c r="W29" i="2"/>
  <c r="W28" i="2"/>
  <c r="W27" i="2"/>
  <c r="W26" i="2"/>
  <c r="W25" i="2"/>
  <c r="V25" i="2"/>
  <c r="U25" i="2"/>
  <c r="W24" i="2"/>
  <c r="W23" i="2"/>
  <c r="W22" i="2"/>
  <c r="W21" i="2"/>
  <c r="W20" i="2"/>
  <c r="W19" i="2"/>
  <c r="W18" i="2"/>
  <c r="V18" i="2"/>
  <c r="U18" i="2"/>
  <c r="W17" i="2"/>
  <c r="W16" i="2"/>
  <c r="W15" i="2"/>
  <c r="W14" i="2"/>
  <c r="W13" i="2"/>
  <c r="W12" i="2"/>
  <c r="W11" i="2"/>
  <c r="V11" i="2"/>
  <c r="U11" i="2"/>
  <c r="W10" i="2"/>
  <c r="W9" i="2"/>
  <c r="W8" i="2"/>
  <c r="W7" i="2"/>
  <c r="W6" i="2"/>
  <c r="W5" i="2"/>
  <c r="W4" i="2"/>
  <c r="V4" i="2"/>
  <c r="U4" i="2"/>
  <c r="J60" i="1"/>
  <c r="H60" i="1"/>
  <c r="N60" i="1"/>
  <c r="L60" i="1"/>
  <c r="L61" i="1"/>
  <c r="J61" i="1"/>
  <c r="C4" i="1"/>
  <c r="C23" i="1"/>
  <c r="C27" i="1"/>
  <c r="C40" i="1"/>
  <c r="C46" i="1"/>
  <c r="C50" i="1"/>
  <c r="C54" i="1"/>
  <c r="C56" i="1"/>
  <c r="H61" i="1"/>
  <c r="N61" i="1"/>
  <c r="N53" i="1"/>
  <c r="O53" i="1"/>
  <c r="P53" i="1"/>
  <c r="Q53" i="1"/>
  <c r="N42" i="1"/>
  <c r="O42" i="1"/>
  <c r="P42" i="1"/>
  <c r="Q42" i="1"/>
  <c r="N35" i="1"/>
  <c r="O35" i="1"/>
  <c r="P35" i="1"/>
  <c r="Q35" i="1"/>
  <c r="N31" i="1"/>
  <c r="O31" i="1"/>
  <c r="P31" i="1"/>
  <c r="Q31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2" i="1"/>
  <c r="O12" i="1"/>
  <c r="P12" i="1"/>
  <c r="Q12" i="1"/>
  <c r="N11" i="1"/>
  <c r="O11" i="1"/>
  <c r="P11" i="1"/>
  <c r="Q11" i="1"/>
  <c r="N10" i="1"/>
  <c r="O10" i="1"/>
  <c r="P10" i="1"/>
  <c r="Q10" i="1"/>
  <c r="N49" i="1"/>
  <c r="O49" i="1"/>
  <c r="P49" i="1"/>
  <c r="Q49" i="1"/>
  <c r="N45" i="1"/>
  <c r="O45" i="1"/>
  <c r="P45" i="1"/>
  <c r="Q45" i="1"/>
  <c r="N44" i="1"/>
  <c r="O44" i="1"/>
  <c r="P44" i="1"/>
  <c r="Q44" i="1"/>
  <c r="N39" i="1"/>
  <c r="O39" i="1"/>
  <c r="P39" i="1"/>
  <c r="Q39" i="1"/>
  <c r="N38" i="1"/>
  <c r="O38" i="1"/>
  <c r="P38" i="1"/>
  <c r="Q38" i="1"/>
  <c r="N37" i="1"/>
  <c r="O37" i="1"/>
  <c r="P37" i="1"/>
  <c r="Q37" i="1"/>
  <c r="O26" i="1"/>
  <c r="Q26" i="1"/>
  <c r="N7" i="1"/>
  <c r="O7" i="1"/>
  <c r="P7" i="1"/>
  <c r="Q7" i="1"/>
  <c r="N6" i="1"/>
  <c r="O6" i="1"/>
  <c r="P6" i="1"/>
  <c r="Q6" i="1"/>
  <c r="O55" i="1"/>
  <c r="K54" i="1"/>
  <c r="O54" i="1"/>
  <c r="O52" i="1"/>
  <c r="O51" i="1"/>
  <c r="O48" i="1"/>
  <c r="O47" i="1"/>
  <c r="K46" i="1"/>
  <c r="O46" i="1"/>
  <c r="O43" i="1"/>
  <c r="O41" i="1"/>
  <c r="K40" i="1"/>
  <c r="O40" i="1"/>
  <c r="O36" i="1"/>
  <c r="O34" i="1"/>
  <c r="O33" i="1"/>
  <c r="O32" i="1"/>
  <c r="O30" i="1"/>
  <c r="O29" i="1"/>
  <c r="O28" i="1"/>
  <c r="O25" i="1"/>
  <c r="O24" i="1"/>
  <c r="K23" i="1"/>
  <c r="O23" i="1"/>
  <c r="O15" i="1"/>
  <c r="O14" i="1"/>
  <c r="O13" i="1"/>
  <c r="O9" i="1"/>
  <c r="O8" i="1"/>
  <c r="O5" i="1"/>
  <c r="K50" i="1"/>
  <c r="K27" i="1"/>
  <c r="O27" i="1"/>
  <c r="M55" i="1"/>
  <c r="M54" i="1"/>
  <c r="M53" i="1"/>
  <c r="M52" i="1"/>
  <c r="M51" i="1"/>
  <c r="M48" i="1"/>
  <c r="M47" i="1"/>
  <c r="M43" i="1"/>
  <c r="M42" i="1"/>
  <c r="M41" i="1"/>
  <c r="M40" i="1"/>
  <c r="M36" i="1"/>
  <c r="M35" i="1"/>
  <c r="M34" i="1"/>
  <c r="M33" i="1"/>
  <c r="M32" i="1"/>
  <c r="M31" i="1"/>
  <c r="M30" i="1"/>
  <c r="M29" i="1"/>
  <c r="M28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5" i="1"/>
  <c r="K4" i="1"/>
  <c r="O50" i="1"/>
  <c r="E55" i="1"/>
  <c r="E53" i="1"/>
  <c r="E52" i="1"/>
  <c r="E51" i="1"/>
  <c r="E48" i="1"/>
  <c r="E47" i="1"/>
  <c r="E43" i="1"/>
  <c r="E42" i="1"/>
  <c r="E41" i="1"/>
  <c r="E36" i="1"/>
  <c r="E35" i="1"/>
  <c r="E34" i="1"/>
  <c r="E33" i="1"/>
  <c r="E32" i="1"/>
  <c r="E31" i="1"/>
  <c r="E30" i="1"/>
  <c r="E29" i="1"/>
  <c r="E28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5" i="1"/>
  <c r="M50" i="1"/>
  <c r="M46" i="1"/>
  <c r="M23" i="1"/>
  <c r="K56" i="1"/>
  <c r="O4" i="1"/>
  <c r="O56" i="1"/>
  <c r="M27" i="1"/>
  <c r="M4" i="1"/>
  <c r="D61" i="1"/>
  <c r="D60" i="1"/>
  <c r="I60" i="1"/>
  <c r="P60" i="1"/>
  <c r="H62" i="1"/>
  <c r="P62" i="1"/>
  <c r="N62" i="1"/>
  <c r="I61" i="1"/>
  <c r="P61" i="1"/>
  <c r="N14" i="1"/>
  <c r="P14" i="1"/>
  <c r="Q14" i="1"/>
  <c r="N30" i="1"/>
  <c r="P30" i="1"/>
  <c r="Q30" i="1"/>
  <c r="E6" i="1"/>
  <c r="E7" i="1"/>
  <c r="N51" i="1"/>
  <c r="N43" i="1"/>
  <c r="P43" i="1"/>
  <c r="Q43" i="1"/>
  <c r="E61" i="1"/>
  <c r="E60" i="1"/>
  <c r="N41" i="1"/>
  <c r="P41" i="1"/>
  <c r="Q41" i="1"/>
  <c r="P8" i="1"/>
  <c r="N8" i="1"/>
  <c r="Q8" i="1"/>
  <c r="E37" i="1"/>
  <c r="E62" i="1"/>
  <c r="E49" i="1"/>
  <c r="E44" i="1"/>
  <c r="E45" i="1"/>
  <c r="E38" i="1"/>
  <c r="E39" i="1"/>
  <c r="B63" i="1"/>
  <c r="D63" i="1"/>
  <c r="N48" i="1"/>
  <c r="P48" i="1"/>
  <c r="Q48" i="1"/>
  <c r="L27" i="1"/>
  <c r="N9" i="1"/>
  <c r="N13" i="1"/>
  <c r="N15" i="1"/>
  <c r="P15" i="1"/>
  <c r="Q15" i="1"/>
  <c r="P55" i="1"/>
  <c r="N55" i="1"/>
  <c r="Q55" i="1"/>
  <c r="P52" i="1"/>
  <c r="N52" i="1"/>
  <c r="P51" i="1"/>
  <c r="P47" i="1"/>
  <c r="N47" i="1"/>
  <c r="Q47" i="1"/>
  <c r="P36" i="1"/>
  <c r="N36" i="1"/>
  <c r="Q36" i="1"/>
  <c r="P34" i="1"/>
  <c r="N34" i="1"/>
  <c r="Q34" i="1"/>
  <c r="P33" i="1"/>
  <c r="N33" i="1"/>
  <c r="Q33" i="1"/>
  <c r="P32" i="1"/>
  <c r="N32" i="1"/>
  <c r="P29" i="1"/>
  <c r="N29" i="1"/>
  <c r="Q29" i="1"/>
  <c r="P28" i="1"/>
  <c r="N28" i="1"/>
  <c r="Q28" i="1"/>
  <c r="P25" i="1"/>
  <c r="N25" i="1"/>
  <c r="Q25" i="1"/>
  <c r="P24" i="1"/>
  <c r="N24" i="1"/>
  <c r="Q24" i="1"/>
  <c r="Q23" i="1"/>
  <c r="P9" i="1"/>
  <c r="Q9" i="1"/>
  <c r="P13" i="1"/>
  <c r="P5" i="1"/>
  <c r="N5" i="1"/>
  <c r="E27" i="1"/>
  <c r="E40" i="1"/>
  <c r="E46" i="1"/>
  <c r="E50" i="1"/>
  <c r="E54" i="1"/>
  <c r="B54" i="1"/>
  <c r="D54" i="1"/>
  <c r="B50" i="1"/>
  <c r="D50" i="1"/>
  <c r="B46" i="1"/>
  <c r="D46" i="1"/>
  <c r="B40" i="1"/>
  <c r="D40" i="1"/>
  <c r="B27" i="1"/>
  <c r="D27" i="1"/>
  <c r="B23" i="1"/>
  <c r="D23" i="1"/>
  <c r="B4" i="1"/>
  <c r="D4" i="1"/>
  <c r="B56" i="1"/>
  <c r="D56" i="1"/>
  <c r="E23" i="1"/>
  <c r="F4" i="1"/>
  <c r="F54" i="1"/>
  <c r="G50" i="1"/>
  <c r="G46" i="1"/>
  <c r="F46" i="1"/>
  <c r="F27" i="1"/>
  <c r="L63" i="1"/>
  <c r="J63" i="1"/>
  <c r="I63" i="1"/>
  <c r="H63" i="1"/>
  <c r="G63" i="1"/>
  <c r="F63" i="1"/>
  <c r="E63" i="1"/>
  <c r="P54" i="1"/>
  <c r="N54" i="1"/>
  <c r="Q54" i="1"/>
  <c r="L54" i="1"/>
  <c r="J54" i="1"/>
  <c r="I54" i="1"/>
  <c r="H54" i="1"/>
  <c r="G54" i="1"/>
  <c r="P50" i="1"/>
  <c r="L50" i="1"/>
  <c r="J50" i="1"/>
  <c r="I50" i="1"/>
  <c r="H50" i="1"/>
  <c r="P46" i="1"/>
  <c r="N46" i="1"/>
  <c r="Q46" i="1"/>
  <c r="L46" i="1"/>
  <c r="J46" i="1"/>
  <c r="I46" i="1"/>
  <c r="H46" i="1"/>
  <c r="N40" i="1"/>
  <c r="L40" i="1"/>
  <c r="J40" i="1"/>
  <c r="I40" i="1"/>
  <c r="H40" i="1"/>
  <c r="G40" i="1"/>
  <c r="F40" i="1"/>
  <c r="J27" i="1"/>
  <c r="I27" i="1"/>
  <c r="H27" i="1"/>
  <c r="N23" i="1"/>
  <c r="L23" i="1"/>
  <c r="J23" i="1"/>
  <c r="I23" i="1"/>
  <c r="H23" i="1"/>
  <c r="G23" i="1"/>
  <c r="F23" i="1"/>
  <c r="L4" i="1"/>
  <c r="L56" i="1"/>
  <c r="J4" i="1"/>
  <c r="I4" i="1"/>
  <c r="H4" i="1"/>
  <c r="G4" i="1"/>
  <c r="I56" i="1"/>
  <c r="I64" i="1"/>
  <c r="F50" i="1"/>
  <c r="G27" i="1"/>
  <c r="G56" i="1"/>
  <c r="G64" i="1"/>
  <c r="P40" i="1"/>
  <c r="P4" i="1"/>
  <c r="N27" i="1"/>
  <c r="N4" i="1"/>
  <c r="E4" i="1"/>
  <c r="E56" i="1"/>
  <c r="E64" i="1"/>
  <c r="P27" i="1"/>
  <c r="P23" i="1"/>
  <c r="Q52" i="1"/>
  <c r="Q51" i="1"/>
  <c r="N50" i="1"/>
  <c r="Q40" i="1"/>
  <c r="Q32" i="1"/>
  <c r="Q27" i="1"/>
  <c r="M56" i="1"/>
  <c r="L64" i="1"/>
  <c r="Q13" i="1"/>
  <c r="Q5" i="1"/>
  <c r="H56" i="1"/>
  <c r="H64" i="1"/>
  <c r="J56" i="1"/>
  <c r="J64" i="1"/>
  <c r="N56" i="1"/>
  <c r="P56" i="1"/>
  <c r="F56" i="1"/>
  <c r="F64" i="1"/>
  <c r="P63" i="1"/>
  <c r="N63" i="1"/>
  <c r="Q50" i="1"/>
  <c r="P64" i="1"/>
  <c r="Q4" i="1"/>
  <c r="Q56" i="1"/>
  <c r="N64" i="1"/>
</calcChain>
</file>

<file path=xl/sharedStrings.xml><?xml version="1.0" encoding="utf-8"?>
<sst xmlns="http://schemas.openxmlformats.org/spreadsheetml/2006/main" count="841" uniqueCount="108">
  <si>
    <t>ANEXO TÉCNICO / PROGRAMA</t>
  </si>
  <si>
    <t>FINANCIAMIENTO CONJUNTO</t>
  </si>
  <si>
    <t>PRESUPUESTO CONVENIDO</t>
  </si>
  <si>
    <t>COMPROMETIDO</t>
  </si>
  <si>
    <t>DEVENGADO</t>
  </si>
  <si>
    <t>EJERCIDO</t>
  </si>
  <si>
    <t>SALDO</t>
  </si>
  <si>
    <t>TOTAL</t>
  </si>
  <si>
    <t>FEDERAL</t>
  </si>
  <si>
    <t>ESTATAL</t>
  </si>
  <si>
    <t>Alineación de las Capacidades del Estado Mexicano Contra la Delincuencia.</t>
  </si>
  <si>
    <t>Equipamiento  de Personal e Instalaciones de Seguridad Pública</t>
  </si>
  <si>
    <t>Reclutamiento y Selección</t>
  </si>
  <si>
    <t xml:space="preserve"> Formación Policial, Actualización y Capacitación Básica </t>
  </si>
  <si>
    <t>Equipamiento  de Personal e Instalaciones para el Centro de Evaluación y Control de Confianza</t>
  </si>
  <si>
    <t>Equipamiento  de Personal e Instalaciones para Centros de Capacitación de Cuerpos de Seguridad Pública</t>
  </si>
  <si>
    <t xml:space="preserve"> Capacitación Especializada</t>
  </si>
  <si>
    <t>Anexo Técnico del Programa de Construcción, Operación y Administración de la Academia Regional  de Seguridad Pública</t>
  </si>
  <si>
    <t>Fortalecimiento de las Academias y Centros Regionales, asi como de Institutos Estatales de Formación Policial en Materia de Seguridad Pública.</t>
  </si>
  <si>
    <t>Equipamiento  de Personal e Instalaciones para la Procuración de Justicia</t>
  </si>
  <si>
    <t>Equipamiento de Tribunales Superiores de Justicia para la Seguridad Pública en el Ámbito Penal</t>
  </si>
  <si>
    <t>Construcción, Mejoramiento o Ampliación de Instalaciones de Seguridad Pública</t>
  </si>
  <si>
    <t>Construcción, Mejoramiento o Ampliación de Centros de Capacitación de Seguridad Pública</t>
  </si>
  <si>
    <t>Construcción, Mejoramiento o Ampliación de Instalaciones para la Red Nacional de Telecomunicaciones, Sistema Nacional de Atención de Llamadas de Emergencia 066 y Sistema Nacional de Denuncia Anónima 089:  Plataforma México</t>
  </si>
  <si>
    <t>Infraestructura para la Procuración de Justicia</t>
  </si>
  <si>
    <t>Infraestructura de Apoyo a Tribunales Superiores de Justicia para la Seguridad Pública en el Ámbito Penal</t>
  </si>
  <si>
    <t>Construcción, Mejoramiento o Ampliación de Instalaciones para los Centros de Evaluación y Control de Confianza</t>
  </si>
  <si>
    <t>Programas de Procuración de Justicia</t>
  </si>
  <si>
    <t>Operativos Conjuntos</t>
  </si>
  <si>
    <t>Prevención del Delito y Participación Ciudadana</t>
  </si>
  <si>
    <t>Atención a la Demanda Ciudadana.</t>
  </si>
  <si>
    <t>Participación de la Comunidad.</t>
  </si>
  <si>
    <t>Adquisición de Equipos de Laboratorio para Investigación Criminalística</t>
  </si>
  <si>
    <t>Desarrollo Institucional</t>
  </si>
  <si>
    <t>Implementación del Servicio Profesional de Carrera</t>
  </si>
  <si>
    <t xml:space="preserve">Evaluación, Habilidades, Destrezas y Conocimientos Generales </t>
  </si>
  <si>
    <t>Evaluación de Control de Confianza</t>
  </si>
  <si>
    <t>Formación del Personal del Centro de Evaluación y Control de Confianza</t>
  </si>
  <si>
    <t>Formación Inicial y Actualización de Policías, Ministerios Públicos, Peritos y Custodios</t>
  </si>
  <si>
    <t>Operación</t>
  </si>
  <si>
    <t>Renivelación Académica</t>
  </si>
  <si>
    <t>Acervo Bibliográfico</t>
  </si>
  <si>
    <t>Formación Especializada</t>
  </si>
  <si>
    <t>Profesionalización del Personal  de Tribunales Superiores de Justicia en el Ámbito Penal</t>
  </si>
  <si>
    <t>Capacitación en Materia de Prevención del Delito</t>
  </si>
  <si>
    <t>Generación de Capacidades Básicas para la Prevención Social de la Violencia</t>
  </si>
  <si>
    <t>Sistema Penitenciario</t>
  </si>
  <si>
    <t xml:space="preserve">Equipamiento de Personal e Instalaciones para Centros de Readaptación Social </t>
  </si>
  <si>
    <t>Equipamiento de Personal e Instalaciones para Tutelares de Menores Infractores (Centros de Readaptación de Adolescentes en Conflicto con la Ley Penal)</t>
  </si>
  <si>
    <t>Construcción, Mejoramiento o Ampliación de Centros de Readaptación Social</t>
  </si>
  <si>
    <t>Construcción, Mejoramiento o Ampliación de Tutelares de Menores Infractores (Centros de Readaptación de Adolescentes en Conflicto con la Ley Penal)</t>
  </si>
  <si>
    <t>Sistema Nacional de Información Penitenciaria</t>
  </si>
  <si>
    <t>Combate a la Corrupción</t>
  </si>
  <si>
    <t>Capacitación y Actualización del Personal de los Centros de Control de Confianza</t>
  </si>
  <si>
    <t>Percepciones Extraordinarias</t>
  </si>
  <si>
    <t>Indemnizaciones</t>
  </si>
  <si>
    <t>Plataforma México</t>
  </si>
  <si>
    <t>Red Nacional de Telecomunicaciones</t>
  </si>
  <si>
    <t>Sistema Nacional de Información.</t>
  </si>
  <si>
    <t>Registro Publico Vehicular</t>
  </si>
  <si>
    <t>Indicadores de Medición</t>
  </si>
  <si>
    <t>Programas de Seguimiento y Evaluación</t>
  </si>
  <si>
    <t>T O T A L E S</t>
  </si>
  <si>
    <t>Digito de Gasto 1: Gasto Corriente</t>
  </si>
  <si>
    <t>Digito de Gasto 2: Inversión diferente de Obra Pública</t>
  </si>
  <si>
    <t>Digito de Gasto 3: Obra Pública</t>
  </si>
  <si>
    <t>Total</t>
  </si>
  <si>
    <t xml:space="preserve">PRESUPUESTO CONVENIDO </t>
  </si>
  <si>
    <t>MUNICIPAL</t>
  </si>
  <si>
    <t>PROGRAMA</t>
  </si>
  <si>
    <t>CAPÍTULO</t>
  </si>
  <si>
    <t>ANEXO TÉCNICO / PROGRAMA CON PRIORIDAD NACIONAL</t>
  </si>
  <si>
    <t>PAGADO</t>
  </si>
  <si>
    <t>PROASP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</si>
  <si>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</si>
  <si>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</si>
  <si>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</si>
  <si>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</si>
  <si>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</si>
  <si>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</si>
  <si>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</si>
  <si>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</si>
  <si>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</si>
  <si>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 xml:space="preserve">Instrumentación de la Estrategia en el Combate al Secuestro (UECS)     </t>
  </si>
  <si>
    <t xml:space="preserve">Implementación de Centros de Operación Estrategica (COE'S)    </t>
  </si>
  <si>
    <t xml:space="preserve">Huella Balística y Rastreo Computarizado de Armamento (IBIS/ETRACE)     </t>
  </si>
  <si>
    <t>Acceso a la Justicia para las Mujeres</t>
  </si>
  <si>
    <t xml:space="preserve">Nuevo Sitema Judicial Penal    </t>
  </si>
  <si>
    <t xml:space="preserve">Fortalecimiento de las Capacidades Humanas y Tecnológicas del Sistema Penitenciario Nacional   </t>
  </si>
  <si>
    <t>Sistema Nacional de Información (Bases de Datos)</t>
  </si>
  <si>
    <t>Servicios de Llamadas de Emergencia 066 y de Denuncia 089</t>
  </si>
  <si>
    <t>Registro Público Vehicular</t>
  </si>
  <si>
    <t>Unidad de Inteligencia Patrimonial y Económica (UIPE´S)</t>
  </si>
  <si>
    <t>Evaluación de los Distintos Programas o Acciones</t>
  </si>
  <si>
    <t>Fortalecimiento de las Instituciones de Seguridad Pública, Procuración y Administración de Justicia</t>
  </si>
  <si>
    <t>FED</t>
  </si>
  <si>
    <t>EST</t>
  </si>
  <si>
    <t>FEDERAL
MUNICIPAL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</si>
  <si>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</si>
  <si>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</si>
  <si>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</si>
  <si>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Nuevo Sistema de Justicia Penal</t>
  </si>
  <si>
    <t>Fortalecimiento de las Capacidades Humanas y Tecnológicas del Sistema Penitenciario Nacional</t>
  </si>
  <si>
    <t>Servicios de Llamadas de Emergencia 066 y de Denuncia Anónima 089</t>
  </si>
  <si>
    <t>Genética Forense</t>
  </si>
  <si>
    <t>Fortalecimiento de Programas Prioritarios de las Instituciones Estatales de Seguridad Pública e Impartición de Justicia</t>
  </si>
  <si>
    <t>T O T A L</t>
  </si>
  <si>
    <t xml:space="preserve">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</si>
</sst>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00"/>
    <numFmt numFmtId="166" formatCode="#,##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sz val="36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36"/>
      <color indexed="62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b/>
      <sz val="36"/>
      <color indexed="62"/>
      <name val="Arial"/>
      <family val="2"/>
    </font>
    <font>
      <sz val="18"/>
      <color indexed="62"/>
      <name val="Arial"/>
      <family val="2"/>
    </font>
    <font>
      <sz val="10"/>
      <name val="Gotham Book"/>
      <family val="3"/>
    </font>
    <font>
      <b/>
      <sz val="20"/>
      <name val="Arial"/>
      <family val="2"/>
    </font>
    <font>
      <b/>
      <sz val="18"/>
      <name val="Arial"/>
      <family val="2"/>
    </font>
    <font>
      <sz val="18"/>
      <name val="Gotham Book"/>
      <family val="3"/>
    </font>
    <font>
      <b/>
      <sz val="18"/>
      <color theme="3"/>
      <name val="Arial"/>
      <family val="2"/>
    </font>
    <font>
      <b/>
      <sz val="10"/>
      <color theme="3"/>
      <name val="Gotham Book"/>
      <family val="3"/>
    </font>
    <font>
      <b/>
      <sz val="18"/>
      <color theme="3"/>
      <name val="Gotham Book"/>
      <family val="3"/>
    </font>
    <font>
      <sz val="18"/>
      <color theme="3"/>
      <name val="Arial"/>
      <family val="2"/>
    </font>
    <font>
      <sz val="10"/>
      <color theme="3"/>
      <name val="Gotham Book"/>
      <family val="3"/>
    </font>
    <font>
      <sz val="16"/>
      <color theme="3"/>
      <name val="Gotham Book"/>
      <family val="3"/>
    </font>
    <font>
      <sz val="16"/>
      <name val="Gotham Book"/>
      <family val="3"/>
    </font>
    <font>
      <b/>
      <sz val="16"/>
      <name val="Gotham Book"/>
      <family val="3"/>
    </font>
    <font>
      <sz val="20"/>
      <name val="Gotham Book"/>
      <family val="3"/>
    </font>
    <font>
      <sz val="20"/>
      <name val="Arial"/>
      <family val="2"/>
    </font>
    <font>
      <b/>
      <sz val="10"/>
      <name val="Gotham Book"/>
      <family val="3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165" fontId="3" fillId="2" borderId="1" xfId="2" applyNumberFormat="1" applyFont="1" applyFill="1" applyBorder="1" applyAlignment="1">
      <alignment horizontal="left" vertical="center" wrapText="1" indent="1"/>
    </xf>
    <xf numFmtId="4" fontId="3" fillId="2" borderId="2" xfId="2" applyNumberFormat="1" applyFont="1" applyFill="1" applyBorder="1" applyAlignment="1">
      <alignment horizontal="center" vertical="center"/>
    </xf>
    <xf numFmtId="4" fontId="3" fillId="2" borderId="2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horizontal="right" vertical="center"/>
    </xf>
    <xf numFmtId="41" fontId="5" fillId="0" borderId="1" xfId="2" applyNumberFormat="1" applyFont="1" applyBorder="1" applyAlignment="1">
      <alignment horizontal="left" vertical="center" wrapText="1" indent="2"/>
    </xf>
    <xf numFmtId="4" fontId="5" fillId="0" borderId="2" xfId="2" applyNumberFormat="1" applyFont="1" applyFill="1" applyBorder="1" applyAlignment="1">
      <alignment horizontal="right" vertical="center" wrapText="1"/>
    </xf>
    <xf numFmtId="4" fontId="5" fillId="0" borderId="2" xfId="2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Alignment="1">
      <alignment horizontal="right" vertical="center"/>
    </xf>
    <xf numFmtId="41" fontId="5" fillId="0" borderId="1" xfId="2" applyNumberFormat="1" applyFont="1" applyFill="1" applyBorder="1" applyAlignment="1">
      <alignment horizontal="left" vertical="center" wrapText="1" indent="2"/>
    </xf>
    <xf numFmtId="41" fontId="5" fillId="0" borderId="1" xfId="2" applyNumberFormat="1" applyFont="1" applyBorder="1" applyAlignment="1">
      <alignment horizontal="left" vertical="center" wrapText="1"/>
    </xf>
    <xf numFmtId="4" fontId="5" fillId="0" borderId="2" xfId="2" applyNumberFormat="1" applyFont="1" applyBorder="1" applyAlignment="1">
      <alignment horizontal="right" vertical="center"/>
    </xf>
    <xf numFmtId="41" fontId="3" fillId="2" borderId="1" xfId="2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Alignment="1">
      <alignment vertical="center"/>
    </xf>
    <xf numFmtId="4" fontId="3" fillId="2" borderId="3" xfId="2" applyNumberFormat="1" applyFont="1" applyFill="1" applyBorder="1" applyAlignment="1">
      <alignment horizontal="center" vertical="center"/>
    </xf>
    <xf numFmtId="4" fontId="3" fillId="0" borderId="4" xfId="2" applyNumberFormat="1" applyFont="1" applyFill="1" applyBorder="1" applyAlignment="1">
      <alignment vertical="center" wrapText="1"/>
    </xf>
    <xf numFmtId="4" fontId="3" fillId="0" borderId="2" xfId="2" applyNumberFormat="1" applyFont="1" applyFill="1" applyBorder="1" applyAlignment="1">
      <alignment vertical="center" wrapText="1"/>
    </xf>
    <xf numFmtId="4" fontId="3" fillId="0" borderId="2" xfId="2" applyNumberFormat="1" applyFont="1" applyBorder="1" applyAlignment="1">
      <alignment vertical="center"/>
    </xf>
    <xf numFmtId="4" fontId="3" fillId="4" borderId="5" xfId="2" applyNumberFormat="1" applyFont="1" applyFill="1" applyBorder="1" applyAlignment="1">
      <alignment vertical="center"/>
    </xf>
    <xf numFmtId="41" fontId="5" fillId="0" borderId="6" xfId="2" applyNumberFormat="1" applyFont="1" applyBorder="1" applyAlignment="1">
      <alignment horizontal="left" vertical="center" wrapText="1"/>
    </xf>
    <xf numFmtId="0" fontId="3" fillId="0" borderId="7" xfId="2" applyFont="1" applyBorder="1" applyAlignment="1">
      <alignment vertical="center" wrapText="1"/>
    </xf>
    <xf numFmtId="4" fontId="5" fillId="0" borderId="0" xfId="2" applyNumberFormat="1" applyFont="1" applyAlignment="1">
      <alignment vertical="center"/>
    </xf>
    <xf numFmtId="0" fontId="3" fillId="4" borderId="7" xfId="2" applyFont="1" applyFill="1" applyBorder="1" applyAlignment="1">
      <alignment vertical="center"/>
    </xf>
    <xf numFmtId="4" fontId="3" fillId="4" borderId="2" xfId="2" applyNumberFormat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1" fillId="0" borderId="0" xfId="2" applyFont="1" applyFill="1" applyAlignment="1">
      <alignment vertical="center"/>
    </xf>
    <xf numFmtId="43" fontId="6" fillId="0" borderId="0" xfId="1" applyFont="1" applyFill="1" applyAlignment="1">
      <alignment vertical="center"/>
    </xf>
    <xf numFmtId="0" fontId="1" fillId="0" borderId="0" xfId="2" applyFont="1" applyAlignment="1">
      <alignment vertical="center"/>
    </xf>
    <xf numFmtId="41" fontId="3" fillId="5" borderId="6" xfId="2" applyNumberFormat="1" applyFont="1" applyFill="1" applyBorder="1" applyAlignment="1">
      <alignment horizontal="center" vertical="center" wrapText="1"/>
    </xf>
    <xf numFmtId="43" fontId="6" fillId="0" borderId="0" xfId="1" applyFont="1" applyFill="1" applyAlignment="1">
      <alignment horizontal="right" vertical="center"/>
    </xf>
    <xf numFmtId="41" fontId="3" fillId="4" borderId="8" xfId="2" applyNumberFormat="1" applyFont="1" applyFill="1" applyBorder="1" applyAlignment="1">
      <alignment horizontal="center" vertical="center" wrapText="1"/>
    </xf>
    <xf numFmtId="4" fontId="3" fillId="4" borderId="5" xfId="2" applyNumberFormat="1" applyFont="1" applyFill="1" applyBorder="1" applyAlignment="1">
      <alignment horizontal="right" vertical="center" wrapText="1"/>
    </xf>
    <xf numFmtId="0" fontId="7" fillId="0" borderId="0" xfId="2" applyFont="1" applyFill="1" applyAlignment="1">
      <alignment vertical="center"/>
    </xf>
    <xf numFmtId="43" fontId="8" fillId="0" borderId="0" xfId="1" applyFont="1" applyFill="1" applyAlignment="1">
      <alignment vertical="center"/>
    </xf>
    <xf numFmtId="0" fontId="7" fillId="0" borderId="0" xfId="2" applyFont="1" applyAlignment="1">
      <alignment vertical="center"/>
    </xf>
    <xf numFmtId="4" fontId="5" fillId="0" borderId="0" xfId="2" applyNumberFormat="1" applyFont="1" applyFill="1" applyAlignment="1">
      <alignment vertical="center"/>
    </xf>
    <xf numFmtId="4" fontId="3" fillId="0" borderId="4" xfId="2" applyNumberFormat="1" applyFont="1" applyFill="1" applyBorder="1" applyAlignment="1">
      <alignment horizontal="right" vertical="center" wrapText="1"/>
    </xf>
    <xf numFmtId="4" fontId="3" fillId="0" borderId="9" xfId="2" applyNumberFormat="1" applyFont="1" applyFill="1" applyBorder="1" applyAlignment="1">
      <alignment horizontal="right" vertical="center" wrapText="1"/>
    </xf>
    <xf numFmtId="166" fontId="1" fillId="0" borderId="0" xfId="2" applyNumberFormat="1" applyFont="1" applyAlignment="1">
      <alignment vertical="center"/>
    </xf>
    <xf numFmtId="4" fontId="1" fillId="0" borderId="0" xfId="2" applyNumberFormat="1" applyFont="1" applyAlignment="1">
      <alignment vertical="center"/>
    </xf>
    <xf numFmtId="41" fontId="3" fillId="6" borderId="2" xfId="2" applyNumberFormat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right" vertical="center"/>
    </xf>
    <xf numFmtId="4" fontId="10" fillId="0" borderId="2" xfId="2" applyNumberFormat="1" applyFont="1" applyFill="1" applyBorder="1" applyAlignment="1">
      <alignment horizontal="right" vertical="center" wrapText="1"/>
    </xf>
    <xf numFmtId="41" fontId="10" fillId="0" borderId="1" xfId="2" applyNumberFormat="1" applyFont="1" applyFill="1" applyBorder="1" applyAlignment="1">
      <alignment horizontal="left" vertical="center" wrapText="1" indent="2"/>
    </xf>
    <xf numFmtId="4" fontId="10" fillId="0" borderId="2" xfId="2" applyNumberFormat="1" applyFont="1" applyFill="1" applyBorder="1" applyAlignment="1">
      <alignment horizontal="right" vertical="center"/>
    </xf>
    <xf numFmtId="0" fontId="11" fillId="0" borderId="0" xfId="2" applyFont="1" applyFill="1" applyAlignment="1">
      <alignment vertical="center"/>
    </xf>
    <xf numFmtId="43" fontId="12" fillId="0" borderId="0" xfId="1" applyFont="1" applyFill="1" applyAlignment="1">
      <alignment vertical="center"/>
    </xf>
    <xf numFmtId="4" fontId="13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horizontal="right" vertical="center"/>
    </xf>
    <xf numFmtId="43" fontId="12" fillId="0" borderId="0" xfId="1" applyFont="1" applyFill="1" applyAlignment="1">
      <alignment horizontal="right" vertical="center"/>
    </xf>
    <xf numFmtId="4" fontId="10" fillId="0" borderId="0" xfId="2" applyNumberFormat="1" applyFont="1" applyFill="1" applyBorder="1" applyAlignment="1">
      <alignment horizontal="right" vertical="center"/>
    </xf>
    <xf numFmtId="43" fontId="12" fillId="0" borderId="0" xfId="1" applyFont="1" applyFill="1" applyBorder="1" applyAlignment="1">
      <alignment horizontal="right" vertical="center"/>
    </xf>
    <xf numFmtId="4" fontId="13" fillId="0" borderId="0" xfId="2" applyNumberFormat="1" applyFont="1" applyFill="1" applyBorder="1" applyAlignment="1">
      <alignment horizontal="right" vertical="center"/>
    </xf>
    <xf numFmtId="4" fontId="14" fillId="0" borderId="0" xfId="2" applyNumberFormat="1" applyFont="1" applyFill="1" applyAlignment="1">
      <alignment horizontal="right" vertical="center"/>
    </xf>
    <xf numFmtId="0" fontId="10" fillId="0" borderId="1" xfId="2" applyFont="1" applyFill="1" applyBorder="1" applyAlignment="1">
      <alignment horizontal="left" vertical="center" wrapText="1" indent="2"/>
    </xf>
    <xf numFmtId="4" fontId="10" fillId="0" borderId="0" xfId="2" applyNumberFormat="1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left" vertical="center" wrapText="1" indent="2"/>
    </xf>
    <xf numFmtId="4" fontId="5" fillId="0" borderId="0" xfId="2" applyNumberFormat="1" applyFont="1" applyFill="1" applyBorder="1" applyAlignment="1">
      <alignment horizontal="right" vertical="center" wrapText="1"/>
    </xf>
    <xf numFmtId="41" fontId="3" fillId="6" borderId="2" xfId="2" applyNumberFormat="1" applyFont="1" applyFill="1" applyBorder="1" applyAlignment="1">
      <alignment horizontal="center" vertical="center" wrapText="1"/>
    </xf>
    <xf numFmtId="4" fontId="3" fillId="0" borderId="11" xfId="2" applyNumberFormat="1" applyFont="1" applyBorder="1" applyAlignment="1">
      <alignment vertical="center"/>
    </xf>
    <xf numFmtId="4" fontId="3" fillId="0" borderId="12" xfId="2" applyNumberFormat="1" applyFont="1" applyFill="1" applyBorder="1" applyAlignment="1">
      <alignment horizontal="right" vertical="center" wrapText="1"/>
    </xf>
    <xf numFmtId="4" fontId="3" fillId="2" borderId="11" xfId="2" applyNumberFormat="1" applyFont="1" applyFill="1" applyBorder="1" applyAlignment="1">
      <alignment horizontal="center" vertical="center"/>
    </xf>
    <xf numFmtId="4" fontId="10" fillId="8" borderId="2" xfId="2" applyNumberFormat="1" applyFont="1" applyFill="1" applyBorder="1" applyAlignment="1">
      <alignment horizontal="right" vertical="center" wrapText="1"/>
    </xf>
    <xf numFmtId="4" fontId="10" fillId="9" borderId="2" xfId="2" applyNumberFormat="1" applyFont="1" applyFill="1" applyBorder="1" applyAlignment="1">
      <alignment horizontal="right" vertical="center"/>
    </xf>
    <xf numFmtId="0" fontId="15" fillId="0" borderId="0" xfId="4" applyFont="1" applyAlignment="1">
      <alignment vertical="center"/>
    </xf>
    <xf numFmtId="41" fontId="16" fillId="6" borderId="19" xfId="4" applyNumberFormat="1" applyFont="1" applyFill="1" applyBorder="1" applyAlignment="1">
      <alignment horizontal="center" vertical="center" wrapText="1"/>
    </xf>
    <xf numFmtId="41" fontId="16" fillId="10" borderId="19" xfId="4" applyNumberFormat="1" applyFont="1" applyFill="1" applyBorder="1" applyAlignment="1">
      <alignment horizontal="center" vertical="center" wrapText="1"/>
    </xf>
    <xf numFmtId="0" fontId="17" fillId="11" borderId="21" xfId="4" applyFont="1" applyFill="1" applyBorder="1" applyAlignment="1">
      <alignment horizontal="center" vertical="center"/>
    </xf>
    <xf numFmtId="165" fontId="17" fillId="11" borderId="11" xfId="4" applyNumberFormat="1" applyFont="1" applyFill="1" applyBorder="1" applyAlignment="1">
      <alignment horizontal="left" vertical="center" wrapText="1" indent="1"/>
    </xf>
    <xf numFmtId="4" fontId="17" fillId="11" borderId="2" xfId="4" applyNumberFormat="1" applyFont="1" applyFill="1" applyBorder="1" applyAlignment="1">
      <alignment vertical="center" wrapText="1"/>
    </xf>
    <xf numFmtId="4" fontId="17" fillId="11" borderId="11" xfId="4" applyNumberFormat="1" applyFont="1" applyFill="1" applyBorder="1" applyAlignment="1">
      <alignment horizontal="right" vertical="center" wrapText="1" indent="1"/>
    </xf>
    <xf numFmtId="0" fontId="18" fillId="3" borderId="0" xfId="4" applyFont="1" applyFill="1" applyAlignment="1">
      <alignment horizontal="right" vertical="center"/>
    </xf>
    <xf numFmtId="0" fontId="19" fillId="0" borderId="2" xfId="4" applyFont="1" applyFill="1" applyBorder="1" applyAlignment="1">
      <alignment horizontal="center" vertical="center"/>
    </xf>
    <xf numFmtId="165" fontId="19" fillId="3" borderId="2" xfId="4" applyNumberFormat="1" applyFont="1" applyFill="1" applyBorder="1" applyAlignment="1">
      <alignment horizontal="left" vertical="center" wrapText="1"/>
    </xf>
    <xf numFmtId="4" fontId="19" fillId="0" borderId="2" xfId="4" applyNumberFormat="1" applyFont="1" applyFill="1" applyBorder="1" applyAlignment="1">
      <alignment vertical="center" wrapText="1"/>
    </xf>
    <xf numFmtId="4" fontId="19" fillId="0" borderId="2" xfId="4" applyNumberFormat="1" applyFont="1" applyFill="1" applyBorder="1" applyAlignment="1">
      <alignment horizontal="right" vertical="center" wrapText="1" indent="1"/>
    </xf>
    <xf numFmtId="4" fontId="19" fillId="0" borderId="2" xfId="4" applyNumberFormat="1" applyFont="1" applyFill="1" applyBorder="1" applyAlignment="1">
      <alignment horizontal="right" vertical="center"/>
    </xf>
    <xf numFmtId="4" fontId="19" fillId="9" borderId="2" xfId="4" applyNumberFormat="1" applyFont="1" applyFill="1" applyBorder="1" applyAlignment="1">
      <alignment horizontal="right" vertical="center"/>
    </xf>
    <xf numFmtId="0" fontId="20" fillId="0" borderId="0" xfId="4" applyFont="1" applyAlignment="1">
      <alignment vertical="center"/>
    </xf>
    <xf numFmtId="0" fontId="21" fillId="3" borderId="0" xfId="4" applyFont="1" applyFill="1" applyAlignment="1">
      <alignment horizontal="right" vertical="center"/>
    </xf>
    <xf numFmtId="165" fontId="19" fillId="0" borderId="2" xfId="4" applyNumberFormat="1" applyFont="1" applyFill="1" applyBorder="1" applyAlignment="1">
      <alignment horizontal="left" vertical="center" wrapText="1"/>
    </xf>
    <xf numFmtId="0" fontId="17" fillId="11" borderId="2" xfId="4" applyFont="1" applyFill="1" applyBorder="1" applyAlignment="1">
      <alignment horizontal="center" vertical="center"/>
    </xf>
    <xf numFmtId="165" fontId="17" fillId="11" borderId="2" xfId="4" applyNumberFormat="1" applyFont="1" applyFill="1" applyBorder="1" applyAlignment="1">
      <alignment horizontal="left" vertical="center" wrapText="1" indent="1"/>
    </xf>
    <xf numFmtId="4" fontId="17" fillId="11" borderId="2" xfId="4" applyNumberFormat="1" applyFont="1" applyFill="1" applyBorder="1" applyAlignment="1">
      <alignment horizontal="right" vertical="center" wrapText="1" indent="1"/>
    </xf>
    <xf numFmtId="0" fontId="22" fillId="0" borderId="2" xfId="4" applyFont="1" applyFill="1" applyBorder="1" applyAlignment="1">
      <alignment horizontal="center" vertical="center"/>
    </xf>
    <xf numFmtId="165" fontId="22" fillId="3" borderId="2" xfId="4" applyNumberFormat="1" applyFont="1" applyFill="1" applyBorder="1" applyAlignment="1">
      <alignment horizontal="left" vertical="center" wrapText="1"/>
    </xf>
    <xf numFmtId="4" fontId="22" fillId="0" borderId="2" xfId="4" applyNumberFormat="1" applyFont="1" applyFill="1" applyBorder="1" applyAlignment="1">
      <alignment vertical="center" wrapText="1"/>
    </xf>
    <xf numFmtId="4" fontId="22" fillId="0" borderId="2" xfId="4" applyNumberFormat="1" applyFont="1" applyFill="1" applyBorder="1" applyAlignment="1">
      <alignment horizontal="right" vertical="center" wrapText="1" indent="1"/>
    </xf>
    <xf numFmtId="4" fontId="22" fillId="0" borderId="2" xfId="4" applyNumberFormat="1" applyFont="1" applyFill="1" applyBorder="1" applyAlignment="1">
      <alignment horizontal="right" vertical="center"/>
    </xf>
    <xf numFmtId="4" fontId="22" fillId="9" borderId="2" xfId="4" applyNumberFormat="1" applyFont="1" applyFill="1" applyBorder="1" applyAlignment="1">
      <alignment horizontal="right" vertical="center"/>
    </xf>
    <xf numFmtId="0" fontId="23" fillId="0" borderId="0" xfId="4" applyFont="1" applyAlignment="1">
      <alignment vertical="center"/>
    </xf>
    <xf numFmtId="165" fontId="22" fillId="0" borderId="2" xfId="4" applyNumberFormat="1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/>
    </xf>
    <xf numFmtId="165" fontId="4" fillId="0" borderId="2" xfId="4" applyNumberFormat="1" applyFont="1" applyFill="1" applyBorder="1" applyAlignment="1">
      <alignment horizontal="left" vertical="center" wrapText="1"/>
    </xf>
    <xf numFmtId="4" fontId="4" fillId="0" borderId="2" xfId="4" applyNumberFormat="1" applyFont="1" applyFill="1" applyBorder="1" applyAlignment="1">
      <alignment vertical="center" wrapText="1"/>
    </xf>
    <xf numFmtId="4" fontId="4" fillId="0" borderId="2" xfId="4" applyNumberFormat="1" applyFont="1" applyFill="1" applyBorder="1" applyAlignment="1">
      <alignment horizontal="right" vertical="center" wrapText="1" indent="1"/>
    </xf>
    <xf numFmtId="4" fontId="17" fillId="0" borderId="2" xfId="4" applyNumberFormat="1" applyFont="1" applyFill="1" applyBorder="1" applyAlignment="1">
      <alignment horizontal="right" vertical="center" wrapText="1" indent="1"/>
    </xf>
    <xf numFmtId="4" fontId="4" fillId="0" borderId="2" xfId="4" applyNumberFormat="1" applyFont="1" applyFill="1" applyBorder="1" applyAlignment="1">
      <alignment horizontal="right" vertical="center"/>
    </xf>
    <xf numFmtId="0" fontId="23" fillId="0" borderId="0" xfId="4" applyFont="1" applyFill="1" applyAlignment="1">
      <alignment vertical="center"/>
    </xf>
    <xf numFmtId="4" fontId="24" fillId="0" borderId="0" xfId="4" applyNumberFormat="1" applyFont="1" applyAlignment="1">
      <alignment vertical="center"/>
    </xf>
    <xf numFmtId="0" fontId="22" fillId="0" borderId="5" xfId="4" applyFont="1" applyFill="1" applyBorder="1" applyAlignment="1">
      <alignment horizontal="center" vertical="center"/>
    </xf>
    <xf numFmtId="4" fontId="22" fillId="0" borderId="3" xfId="4" applyNumberFormat="1" applyFont="1" applyFill="1" applyBorder="1" applyAlignment="1">
      <alignment vertical="center" wrapText="1"/>
    </xf>
    <xf numFmtId="4" fontId="22" fillId="0" borderId="3" xfId="4" applyNumberFormat="1" applyFont="1" applyFill="1" applyBorder="1" applyAlignment="1">
      <alignment horizontal="right" vertical="center" wrapText="1" indent="1"/>
    </xf>
    <xf numFmtId="4" fontId="19" fillId="0" borderId="3" xfId="4" applyNumberFormat="1" applyFont="1" applyFill="1" applyBorder="1" applyAlignment="1">
      <alignment horizontal="right" vertical="center" wrapText="1" indent="1"/>
    </xf>
    <xf numFmtId="4" fontId="22" fillId="0" borderId="3" xfId="4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vertical="center"/>
    </xf>
    <xf numFmtId="41" fontId="17" fillId="6" borderId="19" xfId="4" applyNumberFormat="1" applyFont="1" applyFill="1" applyBorder="1" applyAlignment="1">
      <alignment horizontal="center" vertical="center" wrapText="1"/>
    </xf>
    <xf numFmtId="4" fontId="17" fillId="6" borderId="19" xfId="4" applyNumberFormat="1" applyFont="1" applyFill="1" applyBorder="1" applyAlignment="1">
      <alignment horizontal="right" vertical="center" wrapText="1"/>
    </xf>
    <xf numFmtId="0" fontId="18" fillId="9" borderId="0" xfId="4" applyFont="1" applyFill="1" applyBorder="1" applyAlignment="1">
      <alignment vertical="center"/>
    </xf>
    <xf numFmtId="41" fontId="17" fillId="9" borderId="0" xfId="4" applyNumberFormat="1" applyFont="1" applyFill="1" applyBorder="1" applyAlignment="1">
      <alignment horizontal="center" vertical="center" wrapText="1"/>
    </xf>
    <xf numFmtId="4" fontId="17" fillId="9" borderId="0" xfId="4" applyNumberFormat="1" applyFont="1" applyFill="1" applyBorder="1" applyAlignment="1">
      <alignment horizontal="right" vertical="center" wrapText="1"/>
    </xf>
    <xf numFmtId="0" fontId="15" fillId="9" borderId="0" xfId="4" applyFont="1" applyFill="1" applyAlignment="1">
      <alignment vertical="center"/>
    </xf>
    <xf numFmtId="0" fontId="25" fillId="0" borderId="0" xfId="4" applyFont="1" applyAlignment="1">
      <alignment vertical="center"/>
    </xf>
    <xf numFmtId="0" fontId="26" fillId="0" borderId="0" xfId="4" applyFont="1" applyBorder="1" applyAlignment="1">
      <alignment horizontal="left" vertical="center" wrapText="1"/>
    </xf>
    <xf numFmtId="4" fontId="26" fillId="0" borderId="0" xfId="4" applyNumberFormat="1" applyFont="1" applyBorder="1" applyAlignment="1">
      <alignment horizontal="left" vertical="center" wrapText="1"/>
    </xf>
    <xf numFmtId="0" fontId="17" fillId="0" borderId="0" xfId="2" applyFont="1" applyAlignment="1">
      <alignment vertical="center"/>
    </xf>
    <xf numFmtId="4" fontId="16" fillId="6" borderId="19" xfId="2" applyNumberFormat="1" applyFont="1" applyFill="1" applyBorder="1" applyAlignment="1">
      <alignment horizontal="center" vertical="center"/>
    </xf>
    <xf numFmtId="0" fontId="17" fillId="0" borderId="2" xfId="4" applyFont="1" applyFill="1" applyBorder="1" applyAlignment="1">
      <alignment horizontal="center" vertical="center"/>
    </xf>
    <xf numFmtId="165" fontId="17" fillId="0" borderId="2" xfId="4" applyNumberFormat="1" applyFont="1" applyFill="1" applyBorder="1" applyAlignment="1">
      <alignment horizontal="left" vertical="center" wrapText="1"/>
    </xf>
    <xf numFmtId="4" fontId="4" fillId="0" borderId="4" xfId="2" applyNumberFormat="1" applyFont="1" applyFill="1" applyBorder="1" applyAlignment="1">
      <alignment vertical="center" wrapText="1"/>
    </xf>
    <xf numFmtId="4" fontId="17" fillId="0" borderId="4" xfId="2" applyNumberFormat="1" applyFont="1" applyFill="1" applyBorder="1" applyAlignment="1">
      <alignment vertical="center" wrapText="1"/>
    </xf>
    <xf numFmtId="4" fontId="4" fillId="0" borderId="11" xfId="2" applyNumberFormat="1" applyFont="1" applyFill="1" applyBorder="1" applyAlignment="1">
      <alignment vertical="center" wrapText="1"/>
    </xf>
    <xf numFmtId="4" fontId="17" fillId="0" borderId="2" xfId="2" applyNumberFormat="1" applyFont="1" applyFill="1" applyBorder="1" applyAlignment="1">
      <alignment vertical="center" wrapText="1"/>
    </xf>
    <xf numFmtId="4" fontId="17" fillId="0" borderId="11" xfId="2" applyNumberFormat="1" applyFont="1" applyFill="1" applyBorder="1" applyAlignment="1">
      <alignment vertical="center" wrapText="1"/>
    </xf>
    <xf numFmtId="0" fontId="17" fillId="0" borderId="5" xfId="4" applyFont="1" applyFill="1" applyBorder="1" applyAlignment="1">
      <alignment horizontal="center" vertical="center"/>
    </xf>
    <xf numFmtId="4" fontId="17" fillId="0" borderId="5" xfId="2" applyNumberFormat="1" applyFont="1" applyFill="1" applyBorder="1" applyAlignment="1">
      <alignment vertical="center" wrapText="1"/>
    </xf>
    <xf numFmtId="4" fontId="17" fillId="0" borderId="25" xfId="2" applyNumberFormat="1" applyFont="1" applyFill="1" applyBorder="1" applyAlignment="1">
      <alignment vertical="center" wrapText="1"/>
    </xf>
    <xf numFmtId="0" fontId="17" fillId="6" borderId="19" xfId="2" applyFont="1" applyFill="1" applyBorder="1" applyAlignment="1">
      <alignment horizontal="center" vertical="center"/>
    </xf>
    <xf numFmtId="4" fontId="17" fillId="6" borderId="26" xfId="2" applyNumberFormat="1" applyFont="1" applyFill="1" applyBorder="1" applyAlignment="1">
      <alignment vertical="center"/>
    </xf>
    <xf numFmtId="4" fontId="25" fillId="0" borderId="0" xfId="4" applyNumberFormat="1" applyFont="1" applyAlignment="1">
      <alignment vertical="center"/>
    </xf>
    <xf numFmtId="0" fontId="1" fillId="0" borderId="0" xfId="0" applyFont="1"/>
    <xf numFmtId="0" fontId="27" fillId="0" borderId="0" xfId="4" applyFont="1" applyAlignment="1">
      <alignment vertical="center"/>
    </xf>
    <xf numFmtId="0" fontId="28" fillId="0" borderId="0" xfId="0" applyFont="1"/>
    <xf numFmtId="165" fontId="16" fillId="11" borderId="11" xfId="4" applyNumberFormat="1" applyFont="1" applyFill="1" applyBorder="1" applyAlignment="1">
      <alignment horizontal="justify" vertical="center" wrapText="1"/>
    </xf>
    <xf numFmtId="4" fontId="16" fillId="11" borderId="11" xfId="4" applyNumberFormat="1" applyFont="1" applyFill="1" applyBorder="1" applyAlignment="1">
      <alignment horizontal="right" vertical="center" wrapText="1"/>
    </xf>
    <xf numFmtId="165" fontId="28" fillId="3" borderId="2" xfId="4" applyNumberFormat="1" applyFont="1" applyFill="1" applyBorder="1" applyAlignment="1">
      <alignment horizontal="left" vertical="center" wrapText="1"/>
    </xf>
    <xf numFmtId="4" fontId="28" fillId="0" borderId="2" xfId="4" applyNumberFormat="1" applyFont="1" applyFill="1" applyBorder="1" applyAlignment="1">
      <alignment horizontal="right" vertical="center" wrapText="1"/>
    </xf>
    <xf numFmtId="4" fontId="16" fillId="0" borderId="11" xfId="4" applyNumberFormat="1" applyFont="1" applyFill="1" applyBorder="1" applyAlignment="1">
      <alignment horizontal="right" vertical="center" wrapText="1"/>
    </xf>
    <xf numFmtId="165" fontId="28" fillId="0" borderId="2" xfId="4" applyNumberFormat="1" applyFont="1" applyFill="1" applyBorder="1" applyAlignment="1">
      <alignment horizontal="left" vertical="center" wrapText="1"/>
    </xf>
    <xf numFmtId="165" fontId="16" fillId="11" borderId="2" xfId="4" applyNumberFormat="1" applyFont="1" applyFill="1" applyBorder="1" applyAlignment="1">
      <alignment horizontal="justify" vertical="center" wrapText="1"/>
    </xf>
    <xf numFmtId="4" fontId="16" fillId="11" borderId="2" xfId="4" applyNumberFormat="1" applyFont="1" applyFill="1" applyBorder="1" applyAlignment="1">
      <alignment horizontal="right" vertical="center" wrapText="1"/>
    </xf>
    <xf numFmtId="0" fontId="29" fillId="0" borderId="0" xfId="4" applyFont="1" applyAlignment="1">
      <alignment vertical="center"/>
    </xf>
    <xf numFmtId="165" fontId="16" fillId="3" borderId="2" xfId="4" applyNumberFormat="1" applyFont="1" applyFill="1" applyBorder="1" applyAlignment="1">
      <alignment horizontal="left" vertical="center" wrapText="1"/>
    </xf>
    <xf numFmtId="4" fontId="16" fillId="0" borderId="2" xfId="4" applyNumberFormat="1" applyFont="1" applyFill="1" applyBorder="1" applyAlignment="1">
      <alignment horizontal="right" vertical="center" wrapText="1"/>
    </xf>
    <xf numFmtId="0" fontId="30" fillId="0" borderId="0" xfId="0" applyFont="1"/>
    <xf numFmtId="165" fontId="16" fillId="11" borderId="2" xfId="4" applyNumberFormat="1" applyFont="1" applyFill="1" applyBorder="1" applyAlignment="1">
      <alignment horizontal="left" vertical="center" wrapText="1" indent="1"/>
    </xf>
    <xf numFmtId="41" fontId="7" fillId="6" borderId="19" xfId="4" applyNumberFormat="1" applyFont="1" applyFill="1" applyBorder="1" applyAlignment="1">
      <alignment horizontal="center" vertical="center" wrapText="1"/>
    </xf>
    <xf numFmtId="4" fontId="7" fillId="6" borderId="19" xfId="4" applyNumberFormat="1" applyFont="1" applyFill="1" applyBorder="1" applyAlignment="1">
      <alignment horizontal="right" vertical="center" wrapText="1"/>
    </xf>
    <xf numFmtId="0" fontId="17" fillId="0" borderId="0" xfId="4" applyFont="1" applyAlignment="1">
      <alignment vertical="center"/>
    </xf>
    <xf numFmtId="4" fontId="16" fillId="6" borderId="27" xfId="4" applyNumberFormat="1" applyFont="1" applyFill="1" applyBorder="1" applyAlignment="1">
      <alignment horizontal="center" vertical="center"/>
    </xf>
    <xf numFmtId="4" fontId="16" fillId="6" borderId="27" xfId="4" applyNumberFormat="1" applyFont="1" applyFill="1" applyBorder="1" applyAlignment="1">
      <alignment horizontal="center" vertical="center" wrapText="1"/>
    </xf>
    <xf numFmtId="0" fontId="17" fillId="0" borderId="10" xfId="4" applyFont="1" applyFill="1" applyBorder="1" applyAlignment="1">
      <alignment horizontal="center" vertical="center"/>
    </xf>
    <xf numFmtId="165" fontId="16" fillId="0" borderId="4" xfId="4" applyNumberFormat="1" applyFont="1" applyFill="1" applyBorder="1" applyAlignment="1">
      <alignment horizontal="left" vertical="center" wrapText="1"/>
    </xf>
    <xf numFmtId="4" fontId="28" fillId="0" borderId="4" xfId="4" applyNumberFormat="1" applyFont="1" applyFill="1" applyBorder="1" applyAlignment="1">
      <alignment vertical="center" wrapText="1"/>
    </xf>
    <xf numFmtId="4" fontId="28" fillId="0" borderId="9" xfId="4" applyNumberFormat="1" applyFont="1" applyFill="1" applyBorder="1" applyAlignment="1">
      <alignment vertical="center" wrapText="1"/>
    </xf>
    <xf numFmtId="0" fontId="17" fillId="0" borderId="1" xfId="4" applyFont="1" applyFill="1" applyBorder="1" applyAlignment="1">
      <alignment horizontal="center" vertical="center"/>
    </xf>
    <xf numFmtId="165" fontId="16" fillId="0" borderId="2" xfId="4" applyNumberFormat="1" applyFont="1" applyFill="1" applyBorder="1" applyAlignment="1">
      <alignment horizontal="left" vertical="center" wrapText="1"/>
    </xf>
    <xf numFmtId="4" fontId="28" fillId="0" borderId="2" xfId="4" applyNumberFormat="1" applyFont="1" applyFill="1" applyBorder="1" applyAlignment="1">
      <alignment vertical="center" wrapText="1"/>
    </xf>
    <xf numFmtId="4" fontId="28" fillId="0" borderId="28" xfId="4" applyNumberFormat="1" applyFont="1" applyFill="1" applyBorder="1" applyAlignment="1">
      <alignment vertical="center" wrapText="1"/>
    </xf>
    <xf numFmtId="0" fontId="17" fillId="0" borderId="8" xfId="4" applyFont="1" applyFill="1" applyBorder="1" applyAlignment="1">
      <alignment horizontal="center" vertical="center"/>
    </xf>
    <xf numFmtId="165" fontId="16" fillId="0" borderId="5" xfId="4" applyNumberFormat="1" applyFont="1" applyFill="1" applyBorder="1" applyAlignment="1">
      <alignment horizontal="left" vertical="center" wrapText="1"/>
    </xf>
    <xf numFmtId="4" fontId="28" fillId="0" borderId="5" xfId="4" applyNumberFormat="1" applyFont="1" applyFill="1" applyBorder="1" applyAlignment="1">
      <alignment vertical="center" wrapText="1"/>
    </xf>
    <xf numFmtId="4" fontId="28" fillId="0" borderId="29" xfId="4" applyNumberFormat="1" applyFont="1" applyFill="1" applyBorder="1" applyAlignment="1">
      <alignment vertical="center" wrapText="1"/>
    </xf>
    <xf numFmtId="0" fontId="7" fillId="6" borderId="30" xfId="4" applyFont="1" applyFill="1" applyBorder="1" applyAlignment="1">
      <alignment horizontal="center" vertical="center"/>
    </xf>
    <xf numFmtId="4" fontId="7" fillId="6" borderId="31" xfId="4" applyNumberFormat="1" applyFont="1" applyFill="1" applyBorder="1" applyAlignment="1">
      <alignment vertical="center"/>
    </xf>
    <xf numFmtId="41" fontId="2" fillId="0" borderId="0" xfId="4" applyNumberFormat="1" applyFont="1" applyFill="1" applyBorder="1" applyAlignment="1">
      <alignment horizontal="center" vertical="center" wrapText="1"/>
    </xf>
    <xf numFmtId="41" fontId="3" fillId="6" borderId="2" xfId="2" applyNumberFormat="1" applyFont="1" applyFill="1" applyBorder="1" applyAlignment="1">
      <alignment horizontal="center" vertical="center" wrapText="1"/>
    </xf>
    <xf numFmtId="41" fontId="3" fillId="6" borderId="10" xfId="2" applyNumberFormat="1" applyFont="1" applyFill="1" applyBorder="1" applyAlignment="1">
      <alignment horizontal="center" vertical="center" wrapText="1"/>
    </xf>
    <xf numFmtId="41" fontId="3" fillId="6" borderId="1" xfId="2" applyNumberFormat="1" applyFont="1" applyFill="1" applyBorder="1" applyAlignment="1">
      <alignment horizontal="center" vertical="center" wrapText="1"/>
    </xf>
    <xf numFmtId="41" fontId="3" fillId="5" borderId="7" xfId="2" applyNumberFormat="1" applyFont="1" applyFill="1" applyBorder="1" applyAlignment="1">
      <alignment horizontal="center" vertical="center" wrapText="1"/>
    </xf>
    <xf numFmtId="41" fontId="3" fillId="5" borderId="13" xfId="2" applyNumberFormat="1" applyFont="1" applyFill="1" applyBorder="1" applyAlignment="1">
      <alignment horizontal="center" vertical="center" wrapText="1"/>
    </xf>
    <xf numFmtId="41" fontId="3" fillId="5" borderId="6" xfId="2" applyNumberFormat="1" applyFont="1" applyFill="1" applyBorder="1" applyAlignment="1">
      <alignment horizontal="center" vertical="center" wrapText="1"/>
    </xf>
    <xf numFmtId="164" fontId="3" fillId="6" borderId="14" xfId="2" applyNumberFormat="1" applyFont="1" applyFill="1" applyBorder="1" applyAlignment="1">
      <alignment horizontal="center" vertical="center" wrapText="1"/>
    </xf>
    <xf numFmtId="164" fontId="3" fillId="6" borderId="0" xfId="2" applyNumberFormat="1" applyFont="1" applyFill="1" applyBorder="1" applyAlignment="1">
      <alignment horizontal="center" vertical="center" wrapText="1"/>
    </xf>
    <xf numFmtId="41" fontId="3" fillId="6" borderId="15" xfId="2" applyNumberFormat="1" applyFont="1" applyFill="1" applyBorder="1" applyAlignment="1">
      <alignment horizontal="center" vertical="center" wrapText="1"/>
    </xf>
    <xf numFmtId="41" fontId="3" fillId="6" borderId="16" xfId="2" applyNumberFormat="1" applyFont="1" applyFill="1" applyBorder="1" applyAlignment="1">
      <alignment horizontal="center" vertical="center" wrapText="1"/>
    </xf>
    <xf numFmtId="41" fontId="3" fillId="6" borderId="17" xfId="2" applyNumberFormat="1" applyFont="1" applyFill="1" applyBorder="1" applyAlignment="1">
      <alignment horizontal="center" vertical="center" wrapText="1"/>
    </xf>
    <xf numFmtId="41" fontId="3" fillId="7" borderId="7" xfId="2" applyNumberFormat="1" applyFont="1" applyFill="1" applyBorder="1" applyAlignment="1">
      <alignment horizontal="center" vertical="center" wrapText="1"/>
    </xf>
    <xf numFmtId="41" fontId="3" fillId="7" borderId="13" xfId="2" applyNumberFormat="1" applyFont="1" applyFill="1" applyBorder="1" applyAlignment="1">
      <alignment horizontal="center" vertical="center" wrapText="1"/>
    </xf>
    <xf numFmtId="41" fontId="3" fillId="7" borderId="18" xfId="2" applyNumberFormat="1" applyFont="1" applyFill="1" applyBorder="1" applyAlignment="1">
      <alignment horizontal="center" vertical="center" wrapText="1"/>
    </xf>
    <xf numFmtId="41" fontId="16" fillId="6" borderId="19" xfId="4" applyNumberFormat="1" applyFont="1" applyFill="1" applyBorder="1" applyAlignment="1">
      <alignment horizontal="center" vertical="center" wrapText="1"/>
    </xf>
    <xf numFmtId="41" fontId="16" fillId="6" borderId="19" xfId="2" applyNumberFormat="1" applyFont="1" applyFill="1" applyBorder="1" applyAlignment="1">
      <alignment horizontal="center" vertical="center" wrapText="1"/>
    </xf>
    <xf numFmtId="0" fontId="17" fillId="11" borderId="24" xfId="4" applyFont="1" applyFill="1" applyBorder="1" applyAlignment="1">
      <alignment horizontal="center" vertical="center"/>
    </xf>
    <xf numFmtId="0" fontId="17" fillId="11" borderId="22" xfId="4" applyFont="1" applyFill="1" applyBorder="1" applyAlignment="1">
      <alignment horizontal="center" vertical="center"/>
    </xf>
    <xf numFmtId="0" fontId="17" fillId="11" borderId="23" xfId="4" applyFont="1" applyFill="1" applyBorder="1" applyAlignment="1">
      <alignment horizontal="center" vertical="center"/>
    </xf>
    <xf numFmtId="0" fontId="17" fillId="11" borderId="1" xfId="4" applyFont="1" applyFill="1" applyBorder="1" applyAlignment="1">
      <alignment horizontal="center" vertical="center"/>
    </xf>
    <xf numFmtId="0" fontId="17" fillId="11" borderId="8" xfId="4" applyFont="1" applyFill="1" applyBorder="1" applyAlignment="1">
      <alignment horizontal="center" vertical="center"/>
    </xf>
    <xf numFmtId="0" fontId="17" fillId="11" borderId="20" xfId="4" applyFont="1" applyFill="1" applyBorder="1" applyAlignment="1">
      <alignment horizontal="center" vertical="center"/>
    </xf>
    <xf numFmtId="0" fontId="16" fillId="6" borderId="19" xfId="4" applyFont="1" applyFill="1" applyBorder="1" applyAlignment="1">
      <alignment horizontal="center" vertical="center" textRotation="90"/>
    </xf>
    <xf numFmtId="164" fontId="16" fillId="6" borderId="19" xfId="4" applyNumberFormat="1" applyFont="1" applyFill="1" applyBorder="1" applyAlignment="1">
      <alignment horizontal="center" vertical="center" wrapText="1"/>
    </xf>
    <xf numFmtId="41" fontId="16" fillId="10" borderId="19" xfId="4" applyNumberFormat="1" applyFont="1" applyFill="1" applyBorder="1" applyAlignment="1">
      <alignment horizontal="center" vertical="center" wrapText="1"/>
    </xf>
    <xf numFmtId="41" fontId="16" fillId="6" borderId="15" xfId="4" applyNumberFormat="1" applyFont="1" applyFill="1" applyBorder="1" applyAlignment="1">
      <alignment horizontal="center" vertical="center" wrapText="1"/>
    </xf>
    <xf numFmtId="41" fontId="16" fillId="6" borderId="16" xfId="4" applyNumberFormat="1" applyFont="1" applyFill="1" applyBorder="1" applyAlignment="1">
      <alignment horizontal="center" vertical="center" wrapText="1"/>
    </xf>
    <xf numFmtId="41" fontId="16" fillId="6" borderId="17" xfId="4" applyNumberFormat="1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2 2 2" xfId="4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70"/>
  <sheetViews>
    <sheetView showGridLines="0" view="pageBreakPreview" topLeftCell="A9" zoomScale="30" zoomScaleNormal="30" zoomScaleSheetLayoutView="30" workbookViewId="0">
      <selection activeCell="B3" sqref="B3"/>
    </sheetView>
  </sheetViews>
  <sheetFormatPr baseColWidth="10" defaultColWidth="11.42578125" defaultRowHeight="15"/>
  <cols>
    <col min="1" max="1" width="124.28515625" style="29" customWidth="1"/>
    <col min="2" max="3" width="72.85546875" style="29" customWidth="1"/>
    <col min="4" max="4" width="90" style="29" customWidth="1"/>
    <col min="5" max="5" width="75.7109375" style="29" customWidth="1"/>
    <col min="6" max="17" width="60.7109375" style="29" customWidth="1"/>
    <col min="18" max="18" width="11.42578125" style="27"/>
    <col min="19" max="19" width="46.42578125" style="28" customWidth="1"/>
    <col min="20" max="20" width="50.42578125" style="27" customWidth="1"/>
    <col min="21" max="21" width="14.85546875" style="27" bestFit="1" customWidth="1"/>
    <col min="22" max="97" width="11.42578125" style="27"/>
    <col min="98" max="16384" width="11.42578125" style="29"/>
  </cols>
  <sheetData>
    <row r="1" spans="1:105" ht="81" customHeight="1" thickBot="1">
      <c r="A1" s="170" t="s">
        <v>0</v>
      </c>
      <c r="B1" s="175" t="s">
        <v>1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05" ht="124.5" customHeight="1" thickBot="1">
      <c r="A2" s="171"/>
      <c r="B2" s="172" t="s">
        <v>67</v>
      </c>
      <c r="C2" s="173"/>
      <c r="D2" s="173"/>
      <c r="E2" s="174"/>
      <c r="F2" s="169" t="s">
        <v>3</v>
      </c>
      <c r="G2" s="169"/>
      <c r="H2" s="169" t="s">
        <v>4</v>
      </c>
      <c r="I2" s="169"/>
      <c r="J2" s="180" t="s">
        <v>5</v>
      </c>
      <c r="K2" s="181"/>
      <c r="L2" s="181"/>
      <c r="M2" s="182"/>
      <c r="N2" s="177" t="s">
        <v>6</v>
      </c>
      <c r="O2" s="178"/>
      <c r="P2" s="178"/>
      <c r="Q2" s="179"/>
    </row>
    <row r="3" spans="1:105" ht="89.25" customHeight="1">
      <c r="A3" s="1"/>
      <c r="B3" s="30" t="s">
        <v>8</v>
      </c>
      <c r="C3" s="30" t="s">
        <v>68</v>
      </c>
      <c r="D3" s="30" t="s">
        <v>9</v>
      </c>
      <c r="E3" s="30" t="s">
        <v>7</v>
      </c>
      <c r="F3" s="2" t="s">
        <v>8</v>
      </c>
      <c r="G3" s="2" t="s">
        <v>9</v>
      </c>
      <c r="H3" s="2" t="s">
        <v>8</v>
      </c>
      <c r="I3" s="2" t="s">
        <v>9</v>
      </c>
      <c r="J3" s="2" t="s">
        <v>8</v>
      </c>
      <c r="K3" s="2" t="s">
        <v>68</v>
      </c>
      <c r="L3" s="2" t="s">
        <v>9</v>
      </c>
      <c r="M3" s="2" t="s">
        <v>7</v>
      </c>
      <c r="N3" s="64" t="s">
        <v>8</v>
      </c>
      <c r="O3" s="64" t="s">
        <v>68</v>
      </c>
      <c r="P3" s="64" t="s">
        <v>9</v>
      </c>
      <c r="Q3" s="64" t="s">
        <v>7</v>
      </c>
    </row>
    <row r="4" spans="1:105" s="4" customFormat="1" ht="150" customHeight="1">
      <c r="A4" s="1" t="s">
        <v>10</v>
      </c>
      <c r="B4" s="3">
        <f>SUM(B5:B22)</f>
        <v>74299093</v>
      </c>
      <c r="C4" s="3">
        <f>SUM(C5:C22)</f>
        <v>48009025</v>
      </c>
      <c r="D4" s="3">
        <f>SUM(D5:D22)</f>
        <v>9413964</v>
      </c>
      <c r="E4" s="3">
        <f>SUM(E5:E22)</f>
        <v>131722082</v>
      </c>
      <c r="F4" s="3">
        <f t="shared" ref="F4:P4" si="0">SUM(F5:F22)</f>
        <v>3146313.37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67021182.479999997</v>
      </c>
      <c r="K4" s="3">
        <f t="shared" si="0"/>
        <v>47661577.869999997</v>
      </c>
      <c r="L4" s="3">
        <f t="shared" si="0"/>
        <v>9353516.5999999996</v>
      </c>
      <c r="M4" s="3">
        <f t="shared" si="0"/>
        <v>124036276.95</v>
      </c>
      <c r="N4" s="3">
        <f t="shared" si="0"/>
        <v>4131597.1500000027</v>
      </c>
      <c r="O4" s="3">
        <f>+C4-K4</f>
        <v>347447.13000000268</v>
      </c>
      <c r="P4" s="3">
        <f t="shared" si="0"/>
        <v>60447.399999999965</v>
      </c>
      <c r="Q4" s="3">
        <f>SUM(Q5:Q22)</f>
        <v>4539491.6800000053</v>
      </c>
      <c r="R4" s="27"/>
      <c r="S4" s="28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9"/>
      <c r="CU4" s="29"/>
      <c r="CV4" s="29"/>
      <c r="CW4" s="29"/>
      <c r="CX4" s="29"/>
      <c r="CY4" s="29"/>
      <c r="CZ4" s="29"/>
      <c r="DA4" s="29"/>
    </row>
    <row r="5" spans="1:105" s="48" customFormat="1" ht="99.75" customHeight="1">
      <c r="A5" s="46" t="s">
        <v>11</v>
      </c>
      <c r="B5" s="45">
        <v>15234863</v>
      </c>
      <c r="C5" s="45">
        <v>48009025</v>
      </c>
      <c r="D5" s="45">
        <v>1443469</v>
      </c>
      <c r="E5" s="45">
        <f>SUM(B5:D5)</f>
        <v>64687357</v>
      </c>
      <c r="F5" s="45">
        <v>0</v>
      </c>
      <c r="G5" s="45">
        <v>0</v>
      </c>
      <c r="H5" s="45">
        <v>0</v>
      </c>
      <c r="I5" s="45">
        <v>0</v>
      </c>
      <c r="J5" s="45">
        <v>15234862.52</v>
      </c>
      <c r="K5" s="45">
        <v>47661577.869999997</v>
      </c>
      <c r="L5" s="45">
        <v>1443469</v>
      </c>
      <c r="M5" s="45">
        <f>SUM(J5:L5)</f>
        <v>64339909.390000001</v>
      </c>
      <c r="N5" s="45">
        <f t="shared" ref="N5:N22" si="1">+B5-F5-H5-J5</f>
        <v>0.48000000044703484</v>
      </c>
      <c r="O5" s="45">
        <f t="shared" ref="O5:O55" si="2">+C5-K5</f>
        <v>347447.13000000268</v>
      </c>
      <c r="P5" s="45">
        <f t="shared" ref="P5:P22" si="3">+D5-G5-I5-L5</f>
        <v>0</v>
      </c>
      <c r="Q5" s="45">
        <f>SUM(N5:P5)</f>
        <v>347447.61000000313</v>
      </c>
      <c r="S5" s="49"/>
    </row>
    <row r="6" spans="1:105" s="27" customFormat="1" ht="30" hidden="1" customHeight="1">
      <c r="A6" s="10" t="s">
        <v>12</v>
      </c>
      <c r="B6" s="6"/>
      <c r="C6" s="6"/>
      <c r="D6" s="6"/>
      <c r="E6" s="6">
        <f>+B6+D6</f>
        <v>0</v>
      </c>
      <c r="F6" s="6"/>
      <c r="G6" s="6"/>
      <c r="H6" s="6"/>
      <c r="I6" s="6">
        <v>0</v>
      </c>
      <c r="J6" s="6"/>
      <c r="K6" s="6"/>
      <c r="L6" s="6"/>
      <c r="M6" s="6"/>
      <c r="N6" s="6">
        <f t="shared" si="1"/>
        <v>0</v>
      </c>
      <c r="O6" s="6">
        <f t="shared" si="2"/>
        <v>0</v>
      </c>
      <c r="P6" s="6">
        <f t="shared" si="3"/>
        <v>0</v>
      </c>
      <c r="Q6" s="6">
        <f t="shared" ref="Q6:Q56" si="4">+N6+O6+P6</f>
        <v>0</v>
      </c>
      <c r="S6" s="28"/>
    </row>
    <row r="7" spans="1:105" s="27" customFormat="1" ht="43.15" hidden="1" customHeight="1">
      <c r="A7" s="10" t="s">
        <v>13</v>
      </c>
      <c r="B7" s="6"/>
      <c r="C7" s="6"/>
      <c r="D7" s="6"/>
      <c r="E7" s="6">
        <f>+B7+D7</f>
        <v>0</v>
      </c>
      <c r="F7" s="7"/>
      <c r="G7" s="7"/>
      <c r="H7" s="7"/>
      <c r="I7" s="6">
        <v>0</v>
      </c>
      <c r="J7" s="6"/>
      <c r="K7" s="6"/>
      <c r="L7" s="6"/>
      <c r="M7" s="6"/>
      <c r="N7" s="6">
        <f t="shared" si="1"/>
        <v>0</v>
      </c>
      <c r="O7" s="6">
        <f t="shared" si="2"/>
        <v>0</v>
      </c>
      <c r="P7" s="6">
        <f t="shared" si="3"/>
        <v>0</v>
      </c>
      <c r="Q7" s="6">
        <f t="shared" si="4"/>
        <v>0</v>
      </c>
      <c r="S7" s="28"/>
    </row>
    <row r="8" spans="1:105" s="48" customFormat="1" ht="165" customHeight="1">
      <c r="A8" s="46" t="s">
        <v>14</v>
      </c>
      <c r="B8" s="45">
        <v>12070494</v>
      </c>
      <c r="C8" s="45">
        <v>0</v>
      </c>
      <c r="D8" s="45">
        <v>1673164</v>
      </c>
      <c r="E8" s="45">
        <f t="shared" ref="E8:E22" si="5">SUM(B8:D8)</f>
        <v>13743658</v>
      </c>
      <c r="F8" s="50">
        <v>0</v>
      </c>
      <c r="G8" s="47">
        <v>0</v>
      </c>
      <c r="H8" s="47">
        <v>0</v>
      </c>
      <c r="I8" s="45">
        <v>0</v>
      </c>
      <c r="J8" s="65">
        <v>12031656.470000001</v>
      </c>
      <c r="K8" s="45">
        <v>0</v>
      </c>
      <c r="L8" s="45">
        <v>1673163.04</v>
      </c>
      <c r="M8" s="45">
        <f t="shared" ref="M8:M22" si="6">SUM(J8:L8)</f>
        <v>13704819.510000002</v>
      </c>
      <c r="N8" s="45">
        <f t="shared" si="1"/>
        <v>38837.529999999329</v>
      </c>
      <c r="O8" s="45">
        <f t="shared" si="2"/>
        <v>0</v>
      </c>
      <c r="P8" s="45">
        <f t="shared" si="3"/>
        <v>0.9599999999627471</v>
      </c>
      <c r="Q8" s="45">
        <f t="shared" ref="Q8:Q25" si="7">SUM(N8:P8)</f>
        <v>38838.489999999292</v>
      </c>
      <c r="S8" s="49"/>
    </row>
    <row r="9" spans="1:105" s="48" customFormat="1" ht="199.5" customHeight="1">
      <c r="A9" s="46" t="s">
        <v>15</v>
      </c>
      <c r="B9" s="45">
        <v>0</v>
      </c>
      <c r="C9" s="45">
        <v>0</v>
      </c>
      <c r="D9" s="45">
        <v>82500</v>
      </c>
      <c r="E9" s="45">
        <f t="shared" si="5"/>
        <v>82500</v>
      </c>
      <c r="F9" s="47">
        <v>0</v>
      </c>
      <c r="G9" s="47">
        <v>0</v>
      </c>
      <c r="H9" s="47">
        <v>0</v>
      </c>
      <c r="I9" s="45">
        <v>0</v>
      </c>
      <c r="J9" s="45">
        <v>0</v>
      </c>
      <c r="K9" s="45">
        <v>0</v>
      </c>
      <c r="L9" s="45">
        <v>80058.559999999998</v>
      </c>
      <c r="M9" s="45">
        <f t="shared" si="6"/>
        <v>80058.559999999998</v>
      </c>
      <c r="N9" s="45">
        <f t="shared" si="1"/>
        <v>0</v>
      </c>
      <c r="O9" s="45">
        <f t="shared" si="2"/>
        <v>0</v>
      </c>
      <c r="P9" s="45">
        <f t="shared" si="3"/>
        <v>2441.4400000000023</v>
      </c>
      <c r="Q9" s="45">
        <f t="shared" si="7"/>
        <v>2441.4400000000023</v>
      </c>
      <c r="S9" s="49"/>
    </row>
    <row r="10" spans="1:105" s="27" customFormat="1" ht="30" hidden="1" customHeight="1">
      <c r="A10" s="10" t="s">
        <v>16</v>
      </c>
      <c r="B10" s="6"/>
      <c r="C10" s="6"/>
      <c r="D10" s="6"/>
      <c r="E10" s="6">
        <f t="shared" si="5"/>
        <v>0</v>
      </c>
      <c r="F10" s="7"/>
      <c r="G10" s="7"/>
      <c r="H10" s="7"/>
      <c r="I10" s="6">
        <v>0</v>
      </c>
      <c r="J10" s="6"/>
      <c r="K10" s="6"/>
      <c r="L10" s="6"/>
      <c r="M10" s="6">
        <f t="shared" si="6"/>
        <v>0</v>
      </c>
      <c r="N10" s="6">
        <f t="shared" si="1"/>
        <v>0</v>
      </c>
      <c r="O10" s="6">
        <f t="shared" si="2"/>
        <v>0</v>
      </c>
      <c r="P10" s="6">
        <f t="shared" si="3"/>
        <v>0</v>
      </c>
      <c r="Q10" s="6">
        <f t="shared" si="7"/>
        <v>0</v>
      </c>
      <c r="S10" s="28"/>
    </row>
    <row r="11" spans="1:105" s="27" customFormat="1" ht="63.6" hidden="1" customHeight="1">
      <c r="A11" s="10" t="s">
        <v>17</v>
      </c>
      <c r="B11" s="6"/>
      <c r="C11" s="6"/>
      <c r="D11" s="6"/>
      <c r="E11" s="6">
        <f t="shared" si="5"/>
        <v>0</v>
      </c>
      <c r="F11" s="7"/>
      <c r="G11" s="7"/>
      <c r="H11" s="7"/>
      <c r="I11" s="6">
        <v>0</v>
      </c>
      <c r="J11" s="6"/>
      <c r="K11" s="6"/>
      <c r="L11" s="6"/>
      <c r="M11" s="6">
        <f t="shared" si="6"/>
        <v>0</v>
      </c>
      <c r="N11" s="6">
        <f t="shared" si="1"/>
        <v>0</v>
      </c>
      <c r="O11" s="6">
        <f t="shared" si="2"/>
        <v>0</v>
      </c>
      <c r="P11" s="6">
        <f t="shared" si="3"/>
        <v>0</v>
      </c>
      <c r="Q11" s="6">
        <f t="shared" si="7"/>
        <v>0</v>
      </c>
      <c r="S11" s="28"/>
    </row>
    <row r="12" spans="1:105" s="27" customFormat="1" ht="221.25" hidden="1">
      <c r="A12" s="10" t="s">
        <v>18</v>
      </c>
      <c r="B12" s="6"/>
      <c r="C12" s="6"/>
      <c r="D12" s="6"/>
      <c r="E12" s="6">
        <f t="shared" si="5"/>
        <v>0</v>
      </c>
      <c r="F12" s="7"/>
      <c r="G12" s="7"/>
      <c r="H12" s="7"/>
      <c r="I12" s="6">
        <v>0</v>
      </c>
      <c r="J12" s="6"/>
      <c r="K12" s="6"/>
      <c r="L12" s="6"/>
      <c r="M12" s="6">
        <f t="shared" si="6"/>
        <v>0</v>
      </c>
      <c r="N12" s="6">
        <f t="shared" si="1"/>
        <v>0</v>
      </c>
      <c r="O12" s="6">
        <f t="shared" si="2"/>
        <v>0</v>
      </c>
      <c r="P12" s="6">
        <f t="shared" si="3"/>
        <v>0</v>
      </c>
      <c r="Q12" s="6">
        <f t="shared" si="7"/>
        <v>0</v>
      </c>
      <c r="S12" s="28"/>
    </row>
    <row r="13" spans="1:105" s="48" customFormat="1" ht="142.5" customHeight="1">
      <c r="A13" s="46" t="s">
        <v>19</v>
      </c>
      <c r="B13" s="45">
        <v>41838497</v>
      </c>
      <c r="C13" s="45">
        <v>0</v>
      </c>
      <c r="D13" s="45">
        <v>211795</v>
      </c>
      <c r="E13" s="45">
        <f t="shared" si="5"/>
        <v>42050292</v>
      </c>
      <c r="F13" s="50">
        <v>3146313.37</v>
      </c>
      <c r="G13" s="47">
        <v>0</v>
      </c>
      <c r="H13" s="47">
        <v>0</v>
      </c>
      <c r="I13" s="45">
        <v>0</v>
      </c>
      <c r="J13" s="47">
        <v>34599426.25</v>
      </c>
      <c r="K13" s="47">
        <v>0</v>
      </c>
      <c r="L13" s="47">
        <v>153790</v>
      </c>
      <c r="M13" s="47">
        <f t="shared" si="6"/>
        <v>34753216.25</v>
      </c>
      <c r="N13" s="45">
        <f t="shared" si="1"/>
        <v>4092757.3800000027</v>
      </c>
      <c r="O13" s="45">
        <f t="shared" si="2"/>
        <v>0</v>
      </c>
      <c r="P13" s="45">
        <f t="shared" si="3"/>
        <v>58005</v>
      </c>
      <c r="Q13" s="45">
        <f t="shared" si="7"/>
        <v>4150762.3800000027</v>
      </c>
      <c r="S13" s="49"/>
    </row>
    <row r="14" spans="1:105" s="48" customFormat="1" ht="144.75" customHeight="1">
      <c r="A14" s="46" t="s">
        <v>20</v>
      </c>
      <c r="B14" s="45">
        <v>1499967</v>
      </c>
      <c r="C14" s="45">
        <v>0</v>
      </c>
      <c r="D14" s="45">
        <v>0</v>
      </c>
      <c r="E14" s="45">
        <f t="shared" si="5"/>
        <v>1499967</v>
      </c>
      <c r="F14" s="47">
        <v>0</v>
      </c>
      <c r="G14" s="47">
        <v>0</v>
      </c>
      <c r="H14" s="47">
        <v>0</v>
      </c>
      <c r="I14" s="45">
        <v>0</v>
      </c>
      <c r="J14" s="47">
        <v>1499966.05</v>
      </c>
      <c r="K14" s="47">
        <v>0</v>
      </c>
      <c r="L14" s="47">
        <v>0</v>
      </c>
      <c r="M14" s="47">
        <f t="shared" si="6"/>
        <v>1499966.05</v>
      </c>
      <c r="N14" s="45">
        <f t="shared" si="1"/>
        <v>0.94999999995343387</v>
      </c>
      <c r="O14" s="45">
        <f t="shared" si="2"/>
        <v>0</v>
      </c>
      <c r="P14" s="45">
        <f t="shared" si="3"/>
        <v>0</v>
      </c>
      <c r="Q14" s="45">
        <f t="shared" si="7"/>
        <v>0.94999999995343387</v>
      </c>
      <c r="S14" s="49"/>
    </row>
    <row r="15" spans="1:105" s="48" customFormat="1" ht="210" customHeight="1">
      <c r="A15" s="46" t="s">
        <v>21</v>
      </c>
      <c r="B15" s="45">
        <v>2493933</v>
      </c>
      <c r="C15" s="45">
        <v>0</v>
      </c>
      <c r="D15" s="45">
        <v>0</v>
      </c>
      <c r="E15" s="45">
        <f t="shared" si="5"/>
        <v>2493933</v>
      </c>
      <c r="F15" s="47">
        <v>0</v>
      </c>
      <c r="G15" s="47">
        <v>0</v>
      </c>
      <c r="H15" s="47">
        <v>0</v>
      </c>
      <c r="I15" s="45">
        <v>0</v>
      </c>
      <c r="J15" s="47">
        <v>2493932.19</v>
      </c>
      <c r="K15" s="47">
        <v>0</v>
      </c>
      <c r="L15" s="47">
        <v>0</v>
      </c>
      <c r="M15" s="47">
        <f t="shared" si="6"/>
        <v>2493932.19</v>
      </c>
      <c r="N15" s="45">
        <f t="shared" si="1"/>
        <v>0.81000000005587935</v>
      </c>
      <c r="O15" s="45">
        <f t="shared" si="2"/>
        <v>0</v>
      </c>
      <c r="P15" s="45">
        <f t="shared" si="3"/>
        <v>0</v>
      </c>
      <c r="Q15" s="45">
        <f t="shared" si="7"/>
        <v>0.81000000005587935</v>
      </c>
      <c r="S15" s="49"/>
    </row>
    <row r="16" spans="1:105" s="27" customFormat="1" ht="110.1" hidden="1" customHeight="1">
      <c r="A16" s="10" t="s">
        <v>22</v>
      </c>
      <c r="B16" s="6"/>
      <c r="C16" s="6"/>
      <c r="D16" s="6"/>
      <c r="E16" s="6">
        <f t="shared" si="5"/>
        <v>0</v>
      </c>
      <c r="F16" s="7">
        <v>0</v>
      </c>
      <c r="G16" s="7">
        <v>0</v>
      </c>
      <c r="H16" s="7">
        <v>0</v>
      </c>
      <c r="I16" s="6">
        <v>0</v>
      </c>
      <c r="J16" s="7">
        <v>0</v>
      </c>
      <c r="K16" s="7"/>
      <c r="L16" s="7">
        <v>0</v>
      </c>
      <c r="M16" s="7">
        <f t="shared" si="6"/>
        <v>0</v>
      </c>
      <c r="N16" s="6">
        <f t="shared" si="1"/>
        <v>0</v>
      </c>
      <c r="O16" s="6">
        <f t="shared" si="2"/>
        <v>0</v>
      </c>
      <c r="P16" s="6">
        <f t="shared" si="3"/>
        <v>0</v>
      </c>
      <c r="Q16" s="6">
        <f t="shared" si="7"/>
        <v>0</v>
      </c>
      <c r="S16" s="28"/>
    </row>
    <row r="17" spans="1:97" s="48" customFormat="1" ht="348.75" customHeight="1">
      <c r="A17" s="46" t="s">
        <v>23</v>
      </c>
      <c r="B17" s="45">
        <v>1161339</v>
      </c>
      <c r="C17" s="45">
        <v>0</v>
      </c>
      <c r="D17" s="45">
        <v>3036</v>
      </c>
      <c r="E17" s="45">
        <f t="shared" si="5"/>
        <v>1164375</v>
      </c>
      <c r="F17" s="47">
        <v>0</v>
      </c>
      <c r="G17" s="47">
        <v>0</v>
      </c>
      <c r="H17" s="47">
        <v>0</v>
      </c>
      <c r="I17" s="45">
        <v>0</v>
      </c>
      <c r="J17" s="47">
        <v>1161339</v>
      </c>
      <c r="K17" s="47">
        <v>0</v>
      </c>
      <c r="L17" s="47">
        <v>3036</v>
      </c>
      <c r="M17" s="47">
        <f t="shared" si="6"/>
        <v>1164375</v>
      </c>
      <c r="N17" s="45">
        <f t="shared" si="1"/>
        <v>0</v>
      </c>
      <c r="O17" s="45">
        <f t="shared" si="2"/>
        <v>0</v>
      </c>
      <c r="P17" s="45">
        <f t="shared" si="3"/>
        <v>0</v>
      </c>
      <c r="Q17" s="45">
        <f t="shared" si="7"/>
        <v>0</v>
      </c>
      <c r="S17" s="49"/>
    </row>
    <row r="18" spans="1:97" s="27" customFormat="1" ht="90" hidden="1" customHeight="1">
      <c r="A18" s="10" t="s">
        <v>24</v>
      </c>
      <c r="B18" s="6"/>
      <c r="C18" s="6"/>
      <c r="D18" s="6"/>
      <c r="E18" s="6">
        <f t="shared" si="5"/>
        <v>0</v>
      </c>
      <c r="F18" s="7">
        <v>0</v>
      </c>
      <c r="G18" s="7">
        <v>0</v>
      </c>
      <c r="H18" s="7">
        <v>0</v>
      </c>
      <c r="I18" s="6">
        <v>0</v>
      </c>
      <c r="J18" s="7">
        <v>0</v>
      </c>
      <c r="K18" s="7"/>
      <c r="L18" s="7">
        <v>0</v>
      </c>
      <c r="M18" s="7">
        <f t="shared" si="6"/>
        <v>0</v>
      </c>
      <c r="N18" s="6">
        <f t="shared" si="1"/>
        <v>0</v>
      </c>
      <c r="O18" s="6">
        <f t="shared" si="2"/>
        <v>0</v>
      </c>
      <c r="P18" s="6">
        <f t="shared" si="3"/>
        <v>0</v>
      </c>
      <c r="Q18" s="6">
        <f t="shared" si="7"/>
        <v>0</v>
      </c>
      <c r="S18" s="28"/>
    </row>
    <row r="19" spans="1:97" s="48" customFormat="1" ht="213.75" customHeight="1">
      <c r="A19" s="46" t="s">
        <v>25</v>
      </c>
      <c r="B19" s="45">
        <v>0</v>
      </c>
      <c r="C19" s="45">
        <v>0</v>
      </c>
      <c r="D19" s="45">
        <v>0</v>
      </c>
      <c r="E19" s="45">
        <f t="shared" si="5"/>
        <v>0</v>
      </c>
      <c r="F19" s="47"/>
      <c r="G19" s="47">
        <v>0</v>
      </c>
      <c r="H19" s="47">
        <v>0</v>
      </c>
      <c r="I19" s="45">
        <v>0</v>
      </c>
      <c r="J19" s="47">
        <v>0</v>
      </c>
      <c r="K19" s="47">
        <v>0</v>
      </c>
      <c r="L19" s="47">
        <v>0</v>
      </c>
      <c r="M19" s="47">
        <f t="shared" si="6"/>
        <v>0</v>
      </c>
      <c r="N19" s="45">
        <f t="shared" si="1"/>
        <v>0</v>
      </c>
      <c r="O19" s="45">
        <f t="shared" si="2"/>
        <v>0</v>
      </c>
      <c r="P19" s="45">
        <f t="shared" si="3"/>
        <v>0</v>
      </c>
      <c r="Q19" s="45">
        <f t="shared" si="7"/>
        <v>0</v>
      </c>
      <c r="S19" s="49"/>
    </row>
    <row r="20" spans="1:97" s="27" customFormat="1" ht="110.1" hidden="1" customHeight="1">
      <c r="A20" s="10" t="s">
        <v>26</v>
      </c>
      <c r="B20" s="6"/>
      <c r="C20" s="6"/>
      <c r="D20" s="6"/>
      <c r="E20" s="6">
        <f t="shared" si="5"/>
        <v>0</v>
      </c>
      <c r="F20" s="7">
        <v>0</v>
      </c>
      <c r="G20" s="7">
        <v>0</v>
      </c>
      <c r="H20" s="7">
        <v>0</v>
      </c>
      <c r="I20" s="6">
        <v>0</v>
      </c>
      <c r="J20" s="7">
        <v>0</v>
      </c>
      <c r="K20" s="7"/>
      <c r="L20" s="7">
        <v>0</v>
      </c>
      <c r="M20" s="7">
        <f t="shared" si="6"/>
        <v>0</v>
      </c>
      <c r="N20" s="6">
        <f t="shared" si="1"/>
        <v>0</v>
      </c>
      <c r="O20" s="6">
        <f t="shared" si="2"/>
        <v>0</v>
      </c>
      <c r="P20" s="6">
        <f t="shared" si="3"/>
        <v>0</v>
      </c>
      <c r="Q20" s="6">
        <f t="shared" si="7"/>
        <v>0</v>
      </c>
      <c r="S20" s="28"/>
    </row>
    <row r="21" spans="1:97" s="27" customFormat="1" ht="90" hidden="1" customHeight="1">
      <c r="A21" s="10" t="s">
        <v>27</v>
      </c>
      <c r="B21" s="6"/>
      <c r="C21" s="6"/>
      <c r="D21" s="6"/>
      <c r="E21" s="6">
        <f t="shared" si="5"/>
        <v>0</v>
      </c>
      <c r="F21" s="7">
        <v>0</v>
      </c>
      <c r="G21" s="7">
        <v>0</v>
      </c>
      <c r="H21" s="7">
        <v>0</v>
      </c>
      <c r="I21" s="6">
        <v>0</v>
      </c>
      <c r="J21" s="7">
        <v>0</v>
      </c>
      <c r="K21" s="7"/>
      <c r="L21" s="7">
        <v>0</v>
      </c>
      <c r="M21" s="7">
        <f t="shared" si="6"/>
        <v>0</v>
      </c>
      <c r="N21" s="6">
        <f t="shared" si="1"/>
        <v>0</v>
      </c>
      <c r="O21" s="6">
        <f t="shared" si="2"/>
        <v>0</v>
      </c>
      <c r="P21" s="6">
        <f t="shared" si="3"/>
        <v>0</v>
      </c>
      <c r="Q21" s="6">
        <f t="shared" si="7"/>
        <v>0</v>
      </c>
      <c r="S21" s="28"/>
    </row>
    <row r="22" spans="1:97" s="48" customFormat="1" ht="149.25" customHeight="1">
      <c r="A22" s="46" t="s">
        <v>28</v>
      </c>
      <c r="B22" s="45">
        <v>0</v>
      </c>
      <c r="C22" s="45">
        <v>0</v>
      </c>
      <c r="D22" s="45">
        <v>6000000</v>
      </c>
      <c r="E22" s="45">
        <f t="shared" si="5"/>
        <v>6000000</v>
      </c>
      <c r="F22" s="47">
        <v>0</v>
      </c>
      <c r="G22" s="47">
        <v>0</v>
      </c>
      <c r="H22" s="47">
        <v>0</v>
      </c>
      <c r="I22" s="45">
        <v>0</v>
      </c>
      <c r="J22" s="47">
        <v>0</v>
      </c>
      <c r="K22" s="47">
        <v>0</v>
      </c>
      <c r="L22" s="47">
        <v>6000000</v>
      </c>
      <c r="M22" s="47">
        <f t="shared" si="6"/>
        <v>6000000</v>
      </c>
      <c r="N22" s="45">
        <f t="shared" si="1"/>
        <v>0</v>
      </c>
      <c r="O22" s="45">
        <f t="shared" si="2"/>
        <v>0</v>
      </c>
      <c r="P22" s="45">
        <f t="shared" si="3"/>
        <v>0</v>
      </c>
      <c r="Q22" s="45">
        <f t="shared" si="7"/>
        <v>0</v>
      </c>
      <c r="S22" s="49"/>
    </row>
    <row r="23" spans="1:97" s="9" customFormat="1" ht="90" customHeight="1">
      <c r="A23" s="1" t="s">
        <v>29</v>
      </c>
      <c r="B23" s="3">
        <f>B24+B25</f>
        <v>0</v>
      </c>
      <c r="C23" s="3">
        <f>C24+C25</f>
        <v>0</v>
      </c>
      <c r="D23" s="3">
        <f>D24+D25</f>
        <v>26458273</v>
      </c>
      <c r="E23" s="3">
        <f>E24+E25</f>
        <v>26458273</v>
      </c>
      <c r="F23" s="3">
        <f t="shared" ref="F23:P23" si="8">F24+F25</f>
        <v>0</v>
      </c>
      <c r="G23" s="3">
        <f t="shared" si="8"/>
        <v>0</v>
      </c>
      <c r="H23" s="3">
        <f t="shared" si="8"/>
        <v>0</v>
      </c>
      <c r="I23" s="3">
        <f t="shared" si="8"/>
        <v>0</v>
      </c>
      <c r="J23" s="3">
        <f t="shared" si="8"/>
        <v>0</v>
      </c>
      <c r="K23" s="3">
        <f t="shared" si="8"/>
        <v>0</v>
      </c>
      <c r="L23" s="3">
        <f t="shared" si="8"/>
        <v>26458271.859999999</v>
      </c>
      <c r="M23" s="3">
        <f>SUM(M24:M25)</f>
        <v>26458271.859999999</v>
      </c>
      <c r="N23" s="3">
        <f t="shared" si="8"/>
        <v>0</v>
      </c>
      <c r="O23" s="3">
        <f t="shared" si="2"/>
        <v>0</v>
      </c>
      <c r="P23" s="3">
        <f t="shared" si="8"/>
        <v>1.1399999987334013</v>
      </c>
      <c r="Q23" s="3">
        <f>SUM(Q24:Q25)</f>
        <v>1.1399999987334013</v>
      </c>
      <c r="R23" s="8"/>
      <c r="S23" s="3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</row>
    <row r="24" spans="1:97" s="51" customFormat="1" ht="90" customHeight="1">
      <c r="A24" s="46" t="s">
        <v>30</v>
      </c>
      <c r="B24" s="45">
        <v>0</v>
      </c>
      <c r="C24" s="45">
        <v>0</v>
      </c>
      <c r="D24" s="45">
        <v>17559595</v>
      </c>
      <c r="E24" s="47">
        <f t="shared" ref="E24:E25" si="9">SUM(B24:D24)</f>
        <v>17559595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17559594.170000002</v>
      </c>
      <c r="M24" s="47">
        <f t="shared" ref="M24:M25" si="10">SUM(J24:L24)</f>
        <v>17559594.170000002</v>
      </c>
      <c r="N24" s="47">
        <f>+B24-F24-H24-J24</f>
        <v>0</v>
      </c>
      <c r="O24" s="47">
        <f t="shared" si="2"/>
        <v>0</v>
      </c>
      <c r="P24" s="47">
        <f>+D24-G24-I24-L24</f>
        <v>0.82999999821186066</v>
      </c>
      <c r="Q24" s="47">
        <f t="shared" si="7"/>
        <v>0.82999999821186066</v>
      </c>
      <c r="S24" s="52"/>
    </row>
    <row r="25" spans="1:97" s="48" customFormat="1" ht="90" customHeight="1">
      <c r="A25" s="46" t="s">
        <v>31</v>
      </c>
      <c r="B25" s="45"/>
      <c r="C25" s="45"/>
      <c r="D25" s="45">
        <v>8898678</v>
      </c>
      <c r="E25" s="47">
        <f t="shared" si="9"/>
        <v>8898678</v>
      </c>
      <c r="F25" s="47">
        <v>0</v>
      </c>
      <c r="G25" s="47">
        <v>0</v>
      </c>
      <c r="H25" s="47">
        <v>0</v>
      </c>
      <c r="I25" s="45">
        <v>0</v>
      </c>
      <c r="J25" s="45">
        <v>0</v>
      </c>
      <c r="K25" s="45">
        <v>0</v>
      </c>
      <c r="L25" s="45">
        <v>8898677.6899999995</v>
      </c>
      <c r="M25" s="45">
        <f t="shared" si="10"/>
        <v>8898677.6899999995</v>
      </c>
      <c r="N25" s="45">
        <f>+B25-F25-H25-J25</f>
        <v>0</v>
      </c>
      <c r="O25" s="45">
        <f t="shared" si="2"/>
        <v>0</v>
      </c>
      <c r="P25" s="45">
        <f>+D25-G25-I25-L25</f>
        <v>0.31000000052154064</v>
      </c>
      <c r="Q25" s="45">
        <f t="shared" si="7"/>
        <v>0.31000000052154064</v>
      </c>
      <c r="S25" s="49"/>
    </row>
    <row r="26" spans="1:97" ht="42" hidden="1" customHeight="1">
      <c r="A26" s="11" t="s">
        <v>32</v>
      </c>
      <c r="B26" s="21"/>
      <c r="C26" s="21"/>
      <c r="D26" s="21"/>
      <c r="E26" s="12">
        <v>0</v>
      </c>
      <c r="F26" s="12"/>
      <c r="G26" s="12"/>
      <c r="H26" s="12"/>
      <c r="I26" s="6">
        <v>0</v>
      </c>
      <c r="J26" s="6">
        <v>0</v>
      </c>
      <c r="K26" s="6"/>
      <c r="L26" s="6"/>
      <c r="M26" s="6"/>
      <c r="N26" s="6"/>
      <c r="O26" s="6">
        <f t="shared" si="2"/>
        <v>0</v>
      </c>
      <c r="P26" s="6"/>
      <c r="Q26" s="6">
        <f t="shared" si="4"/>
        <v>0</v>
      </c>
    </row>
    <row r="27" spans="1:97" s="9" customFormat="1" ht="90" customHeight="1">
      <c r="A27" s="13" t="s">
        <v>33</v>
      </c>
      <c r="B27" s="3">
        <f>SUM(B28:B39)</f>
        <v>31017401</v>
      </c>
      <c r="C27" s="3">
        <f>SUM(C28:C39)</f>
        <v>5166472</v>
      </c>
      <c r="D27" s="3">
        <f>SUM(D28:D39)</f>
        <v>11994334</v>
      </c>
      <c r="E27" s="3">
        <f>SUM(E28:E39)</f>
        <v>48178207</v>
      </c>
      <c r="F27" s="3">
        <f t="shared" ref="F27:P27" si="11">SUM(F28:F39)</f>
        <v>0</v>
      </c>
      <c r="G27" s="3">
        <f t="shared" si="11"/>
        <v>0</v>
      </c>
      <c r="H27" s="3">
        <f t="shared" si="11"/>
        <v>0</v>
      </c>
      <c r="I27" s="3">
        <f t="shared" si="11"/>
        <v>0</v>
      </c>
      <c r="J27" s="3">
        <f t="shared" si="11"/>
        <v>30531305.450000003</v>
      </c>
      <c r="K27" s="3">
        <f t="shared" si="11"/>
        <v>5166471.4800000004</v>
      </c>
      <c r="L27" s="3">
        <f>SUM(L28:L39)</f>
        <v>11897480.92</v>
      </c>
      <c r="M27" s="3">
        <f>SUM(M28:M36)</f>
        <v>47595257.850000009</v>
      </c>
      <c r="N27" s="3">
        <f t="shared" si="11"/>
        <v>486095.54999999941</v>
      </c>
      <c r="O27" s="3">
        <f t="shared" si="2"/>
        <v>0.51999999955296516</v>
      </c>
      <c r="P27" s="3">
        <f t="shared" si="11"/>
        <v>96853.080000000933</v>
      </c>
      <c r="Q27" s="3">
        <f>SUM(Q28:Q36)</f>
        <v>582949.15000000026</v>
      </c>
      <c r="R27" s="8"/>
      <c r="S27" s="31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</row>
    <row r="28" spans="1:97" s="51" customFormat="1" ht="150" customHeight="1">
      <c r="A28" s="46" t="s">
        <v>34</v>
      </c>
      <c r="B28" s="47">
        <v>20763</v>
      </c>
      <c r="C28" s="47">
        <v>0</v>
      </c>
      <c r="D28" s="47">
        <v>0</v>
      </c>
      <c r="E28" s="47">
        <f t="shared" ref="E28:E36" si="12">SUM(B28:D28)</f>
        <v>20763</v>
      </c>
      <c r="F28" s="47">
        <v>0</v>
      </c>
      <c r="G28" s="47">
        <v>0</v>
      </c>
      <c r="H28" s="47">
        <v>0</v>
      </c>
      <c r="I28" s="47">
        <v>0</v>
      </c>
      <c r="J28" s="47">
        <v>20762.560000000001</v>
      </c>
      <c r="K28" s="47">
        <v>0</v>
      </c>
      <c r="L28" s="47">
        <v>0</v>
      </c>
      <c r="M28" s="47">
        <f t="shared" ref="M28:M36" si="13">SUM(J28:L28)</f>
        <v>20762.560000000001</v>
      </c>
      <c r="N28" s="47">
        <f t="shared" ref="N28:N39" si="14">+B28-F28-H28-J28</f>
        <v>0.43999999999869033</v>
      </c>
      <c r="O28" s="47">
        <f t="shared" si="2"/>
        <v>0</v>
      </c>
      <c r="P28" s="47">
        <f t="shared" ref="P28:P39" si="15">+D28-G28-I28-L28</f>
        <v>0</v>
      </c>
      <c r="Q28" s="47">
        <f t="shared" ref="Q28:Q36" si="16">SUM(N28:P28)</f>
        <v>0.43999999999869033</v>
      </c>
      <c r="S28" s="52"/>
    </row>
    <row r="29" spans="1:97" s="51" customFormat="1" ht="120" customHeight="1">
      <c r="A29" s="46" t="s">
        <v>35</v>
      </c>
      <c r="B29" s="47">
        <v>2267378</v>
      </c>
      <c r="C29" s="47">
        <v>598041</v>
      </c>
      <c r="D29" s="47">
        <v>0</v>
      </c>
      <c r="E29" s="47">
        <f t="shared" si="12"/>
        <v>2865419</v>
      </c>
      <c r="F29" s="47">
        <v>0</v>
      </c>
      <c r="G29" s="47">
        <v>0</v>
      </c>
      <c r="H29" s="47">
        <v>0</v>
      </c>
      <c r="I29" s="47">
        <v>0</v>
      </c>
      <c r="J29" s="50">
        <v>2267376.5</v>
      </c>
      <c r="K29" s="50">
        <v>598041</v>
      </c>
      <c r="L29" s="47">
        <v>0</v>
      </c>
      <c r="M29" s="47">
        <f t="shared" si="13"/>
        <v>2865417.5</v>
      </c>
      <c r="N29" s="47">
        <f t="shared" si="14"/>
        <v>1.5</v>
      </c>
      <c r="O29" s="47">
        <f t="shared" si="2"/>
        <v>0</v>
      </c>
      <c r="P29" s="47">
        <f t="shared" si="15"/>
        <v>0</v>
      </c>
      <c r="Q29" s="47">
        <f t="shared" si="16"/>
        <v>1.5</v>
      </c>
      <c r="S29" s="53"/>
      <c r="T29" s="53"/>
    </row>
    <row r="30" spans="1:97" s="51" customFormat="1" ht="90" customHeight="1">
      <c r="A30" s="46" t="s">
        <v>36</v>
      </c>
      <c r="B30" s="47">
        <v>11061739</v>
      </c>
      <c r="C30" s="47">
        <v>2810661</v>
      </c>
      <c r="D30" s="47">
        <v>0</v>
      </c>
      <c r="E30" s="47">
        <f t="shared" si="12"/>
        <v>13872400</v>
      </c>
      <c r="F30" s="47">
        <v>0</v>
      </c>
      <c r="G30" s="47">
        <v>0</v>
      </c>
      <c r="H30" s="47">
        <v>0</v>
      </c>
      <c r="I30" s="47">
        <v>0</v>
      </c>
      <c r="J30" s="50">
        <v>11061738.26</v>
      </c>
      <c r="K30" s="50">
        <v>2810661</v>
      </c>
      <c r="L30" s="47">
        <v>0</v>
      </c>
      <c r="M30" s="47">
        <f t="shared" si="13"/>
        <v>13872399.26</v>
      </c>
      <c r="N30" s="47">
        <f t="shared" si="14"/>
        <v>0.74000000022351742</v>
      </c>
      <c r="O30" s="47">
        <f t="shared" si="2"/>
        <v>0</v>
      </c>
      <c r="P30" s="47">
        <f t="shared" si="15"/>
        <v>0</v>
      </c>
      <c r="Q30" s="47">
        <f t="shared" si="16"/>
        <v>0.74000000022351742</v>
      </c>
      <c r="S30" s="53"/>
      <c r="T30" s="53"/>
    </row>
    <row r="31" spans="1:97" s="51" customFormat="1" ht="112.5" customHeight="1">
      <c r="A31" s="46" t="s">
        <v>37</v>
      </c>
      <c r="B31" s="47">
        <v>440000</v>
      </c>
      <c r="C31" s="47"/>
      <c r="D31" s="47">
        <v>0</v>
      </c>
      <c r="E31" s="47">
        <f t="shared" si="12"/>
        <v>440000</v>
      </c>
      <c r="F31" s="47">
        <v>0</v>
      </c>
      <c r="G31" s="47">
        <v>0</v>
      </c>
      <c r="H31" s="47">
        <v>0</v>
      </c>
      <c r="I31" s="47">
        <v>0</v>
      </c>
      <c r="J31" s="47">
        <v>440000</v>
      </c>
      <c r="K31" s="47">
        <v>0</v>
      </c>
      <c r="L31" s="47">
        <v>0</v>
      </c>
      <c r="M31" s="47">
        <f t="shared" si="13"/>
        <v>440000</v>
      </c>
      <c r="N31" s="47">
        <f t="shared" si="14"/>
        <v>0</v>
      </c>
      <c r="O31" s="47">
        <f t="shared" si="2"/>
        <v>0</v>
      </c>
      <c r="P31" s="47">
        <f t="shared" si="15"/>
        <v>0</v>
      </c>
      <c r="Q31" s="47">
        <f t="shared" si="16"/>
        <v>0</v>
      </c>
      <c r="S31" s="54"/>
      <c r="T31" s="55"/>
    </row>
    <row r="32" spans="1:97" s="51" customFormat="1" ht="147" customHeight="1">
      <c r="A32" s="46" t="s">
        <v>38</v>
      </c>
      <c r="B32" s="47">
        <v>11085762</v>
      </c>
      <c r="C32" s="47">
        <v>96275</v>
      </c>
      <c r="D32" s="47">
        <v>3127378</v>
      </c>
      <c r="E32" s="47">
        <f t="shared" si="12"/>
        <v>14309415</v>
      </c>
      <c r="F32" s="47">
        <v>0</v>
      </c>
      <c r="G32" s="47">
        <v>0</v>
      </c>
      <c r="H32" s="47">
        <v>0</v>
      </c>
      <c r="I32" s="47">
        <v>0</v>
      </c>
      <c r="J32" s="47">
        <v>10618173.300000001</v>
      </c>
      <c r="K32" s="47">
        <v>96275</v>
      </c>
      <c r="L32" s="47">
        <v>3030525.3</v>
      </c>
      <c r="M32" s="47">
        <f t="shared" si="13"/>
        <v>13744973.600000001</v>
      </c>
      <c r="N32" s="47">
        <f t="shared" si="14"/>
        <v>467588.69999999925</v>
      </c>
      <c r="O32" s="47">
        <f t="shared" si="2"/>
        <v>0</v>
      </c>
      <c r="P32" s="47">
        <f t="shared" si="15"/>
        <v>96852.700000000186</v>
      </c>
      <c r="Q32" s="47">
        <f t="shared" si="16"/>
        <v>564441.39999999944</v>
      </c>
      <c r="S32" s="52"/>
    </row>
    <row r="33" spans="1:97" s="51" customFormat="1" ht="90" customHeight="1">
      <c r="A33" s="46" t="s">
        <v>39</v>
      </c>
      <c r="B33" s="47">
        <v>0</v>
      </c>
      <c r="C33" s="47">
        <v>0</v>
      </c>
      <c r="D33" s="47">
        <v>8594416</v>
      </c>
      <c r="E33" s="47">
        <f t="shared" si="12"/>
        <v>8594416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8594415.6999999993</v>
      </c>
      <c r="M33" s="47">
        <f t="shared" si="13"/>
        <v>8594415.6999999993</v>
      </c>
      <c r="N33" s="47">
        <f t="shared" si="14"/>
        <v>0</v>
      </c>
      <c r="O33" s="47">
        <f t="shared" si="2"/>
        <v>0</v>
      </c>
      <c r="P33" s="47">
        <f t="shared" si="15"/>
        <v>0.30000000074505806</v>
      </c>
      <c r="Q33" s="47">
        <f t="shared" si="16"/>
        <v>0.30000000074505806</v>
      </c>
      <c r="S33" s="52"/>
    </row>
    <row r="34" spans="1:97" s="51" customFormat="1" ht="90" customHeight="1">
      <c r="A34" s="46" t="s">
        <v>40</v>
      </c>
      <c r="B34" s="47">
        <v>379748</v>
      </c>
      <c r="C34" s="47">
        <v>0</v>
      </c>
      <c r="D34" s="47">
        <v>76526</v>
      </c>
      <c r="E34" s="47">
        <f t="shared" si="12"/>
        <v>456274</v>
      </c>
      <c r="F34" s="47">
        <v>0</v>
      </c>
      <c r="G34" s="47">
        <v>0</v>
      </c>
      <c r="H34" s="47">
        <v>0</v>
      </c>
      <c r="I34" s="47">
        <v>0</v>
      </c>
      <c r="J34" s="47">
        <v>379748</v>
      </c>
      <c r="K34" s="47">
        <v>0</v>
      </c>
      <c r="L34" s="47">
        <v>76525.919999999998</v>
      </c>
      <c r="M34" s="47">
        <f t="shared" si="13"/>
        <v>456273.91999999998</v>
      </c>
      <c r="N34" s="47">
        <f t="shared" si="14"/>
        <v>0</v>
      </c>
      <c r="O34" s="47">
        <f t="shared" si="2"/>
        <v>0</v>
      </c>
      <c r="P34" s="47">
        <f t="shared" si="15"/>
        <v>8.000000000174623E-2</v>
      </c>
      <c r="Q34" s="47">
        <f t="shared" si="16"/>
        <v>8.000000000174623E-2</v>
      </c>
      <c r="S34" s="52"/>
    </row>
    <row r="35" spans="1:97" s="8" customFormat="1" ht="90" hidden="1" customHeight="1">
      <c r="A35" s="10" t="s">
        <v>41</v>
      </c>
      <c r="B35" s="7"/>
      <c r="C35" s="7"/>
      <c r="D35" s="7"/>
      <c r="E35" s="7">
        <f t="shared" si="12"/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/>
      <c r="L35" s="7">
        <v>0</v>
      </c>
      <c r="M35" s="7">
        <f t="shared" si="13"/>
        <v>0</v>
      </c>
      <c r="N35" s="7">
        <f t="shared" si="14"/>
        <v>0</v>
      </c>
      <c r="O35" s="7">
        <f t="shared" si="2"/>
        <v>0</v>
      </c>
      <c r="P35" s="7">
        <f t="shared" si="15"/>
        <v>0</v>
      </c>
      <c r="Q35" s="7">
        <f t="shared" si="16"/>
        <v>0</v>
      </c>
      <c r="S35" s="31"/>
    </row>
    <row r="36" spans="1:97" s="51" customFormat="1" ht="90" customHeight="1">
      <c r="A36" s="46" t="s">
        <v>42</v>
      </c>
      <c r="B36" s="47">
        <v>5762011</v>
      </c>
      <c r="C36" s="47">
        <v>1661495</v>
      </c>
      <c r="D36" s="47">
        <v>196014</v>
      </c>
      <c r="E36" s="47">
        <f t="shared" si="12"/>
        <v>7619520</v>
      </c>
      <c r="F36" s="47">
        <v>0</v>
      </c>
      <c r="G36" s="47">
        <v>0</v>
      </c>
      <c r="H36" s="47">
        <v>0</v>
      </c>
      <c r="I36" s="47">
        <v>0</v>
      </c>
      <c r="J36" s="47">
        <v>5743506.8300000001</v>
      </c>
      <c r="K36" s="47">
        <v>1661494.48</v>
      </c>
      <c r="L36" s="47">
        <v>196014</v>
      </c>
      <c r="M36" s="47">
        <f t="shared" si="13"/>
        <v>7601015.3100000005</v>
      </c>
      <c r="N36" s="47">
        <f t="shared" si="14"/>
        <v>18504.169999999925</v>
      </c>
      <c r="O36" s="47">
        <f t="shared" si="2"/>
        <v>0.52000000001862645</v>
      </c>
      <c r="P36" s="47">
        <f t="shared" si="15"/>
        <v>0</v>
      </c>
      <c r="Q36" s="47">
        <f t="shared" si="16"/>
        <v>18504.689999999944</v>
      </c>
    </row>
    <row r="37" spans="1:97" s="8" customFormat="1" ht="110.1" hidden="1" customHeight="1">
      <c r="A37" s="10" t="s">
        <v>43</v>
      </c>
      <c r="B37" s="7">
        <v>0</v>
      </c>
      <c r="C37" s="7"/>
      <c r="D37" s="7"/>
      <c r="E37" s="7">
        <f t="shared" ref="E37:E39" si="17">+B37+D37</f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/>
      <c r="L37" s="7">
        <v>0</v>
      </c>
      <c r="M37" s="7"/>
      <c r="N37" s="7">
        <f t="shared" si="14"/>
        <v>0</v>
      </c>
      <c r="O37" s="7">
        <f t="shared" si="2"/>
        <v>0</v>
      </c>
      <c r="P37" s="7">
        <f t="shared" si="15"/>
        <v>0</v>
      </c>
      <c r="Q37" s="7">
        <f t="shared" si="4"/>
        <v>0</v>
      </c>
      <c r="S37" s="31"/>
    </row>
    <row r="38" spans="1:97" s="8" customFormat="1" ht="90" hidden="1" customHeight="1">
      <c r="A38" s="10" t="s">
        <v>44</v>
      </c>
      <c r="B38" s="7"/>
      <c r="C38" s="7"/>
      <c r="D38" s="7"/>
      <c r="E38" s="7">
        <f t="shared" si="17"/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/>
      <c r="L38" s="7">
        <v>0</v>
      </c>
      <c r="M38" s="7"/>
      <c r="N38" s="7">
        <f t="shared" si="14"/>
        <v>0</v>
      </c>
      <c r="O38" s="7">
        <f t="shared" si="2"/>
        <v>0</v>
      </c>
      <c r="P38" s="7">
        <f t="shared" si="15"/>
        <v>0</v>
      </c>
      <c r="Q38" s="7">
        <f t="shared" si="4"/>
        <v>0</v>
      </c>
      <c r="S38" s="31"/>
    </row>
    <row r="39" spans="1:97" s="9" customFormat="1" ht="90" hidden="1" customHeight="1">
      <c r="A39" s="5" t="s">
        <v>45</v>
      </c>
      <c r="B39" s="7"/>
      <c r="C39" s="7"/>
      <c r="D39" s="7"/>
      <c r="E39" s="7">
        <f t="shared" si="17"/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/>
      <c r="L39" s="7">
        <v>0</v>
      </c>
      <c r="M39" s="7"/>
      <c r="N39" s="7">
        <f t="shared" si="14"/>
        <v>0</v>
      </c>
      <c r="O39" s="7">
        <f t="shared" si="2"/>
        <v>0</v>
      </c>
      <c r="P39" s="7">
        <f t="shared" si="15"/>
        <v>0</v>
      </c>
      <c r="Q39" s="7">
        <f t="shared" si="4"/>
        <v>0</v>
      </c>
      <c r="R39" s="8"/>
      <c r="S39" s="31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</row>
    <row r="40" spans="1:97" s="9" customFormat="1" ht="90" customHeight="1">
      <c r="A40" s="13" t="s">
        <v>46</v>
      </c>
      <c r="B40" s="3">
        <f t="shared" ref="B40:N40" si="18">SUM(B41:B45)</f>
        <v>8778607</v>
      </c>
      <c r="C40" s="3">
        <f t="shared" si="18"/>
        <v>0</v>
      </c>
      <c r="D40" s="3">
        <f t="shared" si="18"/>
        <v>0</v>
      </c>
      <c r="E40" s="3">
        <f t="shared" si="18"/>
        <v>8778607</v>
      </c>
      <c r="F40" s="3">
        <f t="shared" si="18"/>
        <v>0</v>
      </c>
      <c r="G40" s="3">
        <f t="shared" si="18"/>
        <v>0</v>
      </c>
      <c r="H40" s="3">
        <f t="shared" si="18"/>
        <v>0</v>
      </c>
      <c r="I40" s="3">
        <f t="shared" si="18"/>
        <v>0</v>
      </c>
      <c r="J40" s="3">
        <f t="shared" si="18"/>
        <v>8778602.9900000002</v>
      </c>
      <c r="K40" s="3">
        <f t="shared" si="18"/>
        <v>0</v>
      </c>
      <c r="L40" s="3">
        <f t="shared" si="18"/>
        <v>0</v>
      </c>
      <c r="M40" s="3">
        <f>SUM(M41:M43)</f>
        <v>8778602.9900000002</v>
      </c>
      <c r="N40" s="3">
        <f t="shared" si="18"/>
        <v>4.0100000002421439</v>
      </c>
      <c r="O40" s="3">
        <f t="shared" si="2"/>
        <v>0</v>
      </c>
      <c r="P40" s="3">
        <f>SUM(P41:P45)</f>
        <v>0</v>
      </c>
      <c r="Q40" s="3">
        <f>SUM(Q41:Q43)</f>
        <v>4.0100000002421439</v>
      </c>
      <c r="R40" s="8"/>
      <c r="S40" s="31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</row>
    <row r="41" spans="1:97" s="51" customFormat="1" ht="150" customHeight="1">
      <c r="A41" s="46" t="s">
        <v>47</v>
      </c>
      <c r="B41" s="47">
        <v>5388749</v>
      </c>
      <c r="C41" s="47">
        <v>0</v>
      </c>
      <c r="D41" s="47">
        <v>0</v>
      </c>
      <c r="E41" s="66">
        <f t="shared" ref="E41:E43" si="19">SUM(B41:D41)</f>
        <v>5388749</v>
      </c>
      <c r="F41" s="47">
        <v>0</v>
      </c>
      <c r="G41" s="47">
        <v>0</v>
      </c>
      <c r="H41" s="47">
        <v>0</v>
      </c>
      <c r="I41" s="47">
        <v>0</v>
      </c>
      <c r="J41" s="47">
        <v>5388748.4199999999</v>
      </c>
      <c r="K41" s="47"/>
      <c r="L41" s="47">
        <v>0</v>
      </c>
      <c r="M41" s="47">
        <f t="shared" ref="M41:M43" si="20">SUM(J41:L41)</f>
        <v>5388748.4199999999</v>
      </c>
      <c r="N41" s="66">
        <f>+B41-F41-H41-J41</f>
        <v>0.58000000007450581</v>
      </c>
      <c r="O41" s="47">
        <f t="shared" si="2"/>
        <v>0</v>
      </c>
      <c r="P41" s="47">
        <f>+D41-G41-I41-L41</f>
        <v>0</v>
      </c>
      <c r="Q41" s="66">
        <f t="shared" ref="Q41:Q43" si="21">SUM(N41:P41)</f>
        <v>0.58000000007450581</v>
      </c>
      <c r="S41" s="52"/>
    </row>
    <row r="42" spans="1:97" s="8" customFormat="1" ht="27.75" hidden="1" customHeight="1">
      <c r="A42" s="10" t="s">
        <v>48</v>
      </c>
      <c r="B42" s="7"/>
      <c r="C42" s="7"/>
      <c r="D42" s="7"/>
      <c r="E42" s="7">
        <f t="shared" si="19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/>
      <c r="L42" s="7">
        <v>0</v>
      </c>
      <c r="M42" s="7">
        <f t="shared" si="20"/>
        <v>0</v>
      </c>
      <c r="N42" s="7">
        <f>+B42-F42-H42-J42</f>
        <v>0</v>
      </c>
      <c r="O42" s="7">
        <f t="shared" si="2"/>
        <v>0</v>
      </c>
      <c r="P42" s="7">
        <f>+D42-G42-I42-L42</f>
        <v>0</v>
      </c>
      <c r="Q42" s="7">
        <f t="shared" si="21"/>
        <v>0</v>
      </c>
      <c r="S42" s="31"/>
    </row>
    <row r="43" spans="1:97" s="51" customFormat="1" ht="162" customHeight="1">
      <c r="A43" s="46" t="s">
        <v>49</v>
      </c>
      <c r="B43" s="47">
        <v>3389858</v>
      </c>
      <c r="C43" s="47">
        <v>0</v>
      </c>
      <c r="D43" s="47">
        <v>0</v>
      </c>
      <c r="E43" s="47">
        <f t="shared" si="19"/>
        <v>3389858</v>
      </c>
      <c r="F43" s="47">
        <v>0</v>
      </c>
      <c r="G43" s="47">
        <v>0</v>
      </c>
      <c r="H43" s="47">
        <v>0</v>
      </c>
      <c r="I43" s="47">
        <v>0</v>
      </c>
      <c r="J43" s="47">
        <v>3389854.57</v>
      </c>
      <c r="K43" s="47"/>
      <c r="L43" s="47">
        <v>0</v>
      </c>
      <c r="M43" s="47">
        <f t="shared" si="20"/>
        <v>3389854.57</v>
      </c>
      <c r="N43" s="47">
        <f>+B43-F43-H43-J43</f>
        <v>3.4300000001676381</v>
      </c>
      <c r="O43" s="47">
        <f t="shared" si="2"/>
        <v>0</v>
      </c>
      <c r="P43" s="47">
        <f>+D43-G43-I43-L43</f>
        <v>0</v>
      </c>
      <c r="Q43" s="47">
        <f t="shared" si="21"/>
        <v>3.4300000001676381</v>
      </c>
      <c r="S43" s="52"/>
    </row>
    <row r="44" spans="1:97" s="9" customFormat="1" ht="110.1" hidden="1" customHeight="1">
      <c r="A44" s="5" t="s">
        <v>50</v>
      </c>
      <c r="B44" s="7"/>
      <c r="C44" s="7"/>
      <c r="D44" s="7"/>
      <c r="E44" s="7">
        <f>+B44+D44</f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/>
      <c r="L44" s="7">
        <v>0</v>
      </c>
      <c r="M44" s="7"/>
      <c r="N44" s="7">
        <f>+B44-F44-H44-J44</f>
        <v>0</v>
      </c>
      <c r="O44" s="7">
        <f t="shared" si="2"/>
        <v>0</v>
      </c>
      <c r="P44" s="7">
        <f>+D44-G44-I44-L44</f>
        <v>0</v>
      </c>
      <c r="Q44" s="7">
        <f t="shared" si="4"/>
        <v>0</v>
      </c>
      <c r="R44" s="8"/>
      <c r="S44" s="3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</row>
    <row r="45" spans="1:97" s="9" customFormat="1" ht="90" hidden="1" customHeight="1">
      <c r="A45" s="5" t="s">
        <v>51</v>
      </c>
      <c r="B45" s="7"/>
      <c r="C45" s="7"/>
      <c r="D45" s="7"/>
      <c r="E45" s="7">
        <f>+B45+D45</f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/>
      <c r="L45" s="7">
        <v>0</v>
      </c>
      <c r="M45" s="7"/>
      <c r="N45" s="7">
        <f>+B45-F45-H45-J45</f>
        <v>0</v>
      </c>
      <c r="O45" s="7">
        <f t="shared" si="2"/>
        <v>0</v>
      </c>
      <c r="P45" s="7">
        <f>+D45-G45-I45-L45</f>
        <v>0</v>
      </c>
      <c r="Q45" s="7">
        <f t="shared" si="4"/>
        <v>0</v>
      </c>
      <c r="R45" s="8"/>
      <c r="S45" s="3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</row>
    <row r="46" spans="1:97" s="9" customFormat="1" ht="90" customHeight="1">
      <c r="A46" s="13" t="s">
        <v>52</v>
      </c>
      <c r="B46" s="3">
        <f t="shared" ref="B46:N46" si="22">B47+B48+B49</f>
        <v>7839441</v>
      </c>
      <c r="C46" s="3">
        <f t="shared" si="22"/>
        <v>0</v>
      </c>
      <c r="D46" s="3">
        <f t="shared" si="22"/>
        <v>17341901</v>
      </c>
      <c r="E46" s="3">
        <f t="shared" si="22"/>
        <v>25181342</v>
      </c>
      <c r="F46" s="3">
        <f t="shared" si="22"/>
        <v>0</v>
      </c>
      <c r="G46" s="3">
        <f t="shared" si="22"/>
        <v>0</v>
      </c>
      <c r="H46" s="3">
        <f t="shared" si="22"/>
        <v>0</v>
      </c>
      <c r="I46" s="3">
        <f t="shared" si="22"/>
        <v>0</v>
      </c>
      <c r="J46" s="3">
        <f t="shared" si="22"/>
        <v>439646.5</v>
      </c>
      <c r="K46" s="3">
        <f t="shared" si="22"/>
        <v>0</v>
      </c>
      <c r="L46" s="3">
        <f t="shared" si="22"/>
        <v>17341901</v>
      </c>
      <c r="M46" s="3">
        <f>SUM(M47:M48)</f>
        <v>17781547.5</v>
      </c>
      <c r="N46" s="3">
        <f t="shared" si="22"/>
        <v>7399794.5</v>
      </c>
      <c r="O46" s="3">
        <f t="shared" si="2"/>
        <v>0</v>
      </c>
      <c r="P46" s="3">
        <f>P47+P48+P49</f>
        <v>0</v>
      </c>
      <c r="Q46" s="3">
        <f t="shared" si="4"/>
        <v>7399794.5</v>
      </c>
      <c r="R46" s="8"/>
      <c r="S46" s="31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</row>
    <row r="47" spans="1:97" s="51" customFormat="1" ht="135" customHeight="1">
      <c r="A47" s="46" t="s">
        <v>53</v>
      </c>
      <c r="B47" s="47">
        <v>439647</v>
      </c>
      <c r="C47" s="47">
        <v>0</v>
      </c>
      <c r="D47" s="47">
        <v>0</v>
      </c>
      <c r="E47" s="47">
        <f t="shared" ref="E47:E48" si="23">SUM(B47:D47)</f>
        <v>439647</v>
      </c>
      <c r="F47" s="47">
        <v>0</v>
      </c>
      <c r="G47" s="47">
        <v>0</v>
      </c>
      <c r="H47" s="47">
        <v>0</v>
      </c>
      <c r="I47" s="47">
        <v>0</v>
      </c>
      <c r="J47" s="47">
        <v>439646.5</v>
      </c>
      <c r="K47" s="47"/>
      <c r="L47" s="47">
        <v>0</v>
      </c>
      <c r="M47" s="47">
        <f t="shared" ref="M47:M48" si="24">SUM(J47:L47)</f>
        <v>439646.5</v>
      </c>
      <c r="N47" s="47">
        <f>+B47-F47-H47-J47</f>
        <v>0.5</v>
      </c>
      <c r="O47" s="47">
        <f t="shared" si="2"/>
        <v>0</v>
      </c>
      <c r="P47" s="47">
        <f>+D47-G47-I47-L47</f>
        <v>0</v>
      </c>
      <c r="Q47" s="47">
        <f t="shared" ref="Q47:Q48" si="25">SUM(N47:P47)</f>
        <v>0.5</v>
      </c>
      <c r="S47" s="52"/>
    </row>
    <row r="48" spans="1:97" s="51" customFormat="1" ht="90" customHeight="1">
      <c r="A48" s="46" t="s">
        <v>54</v>
      </c>
      <c r="B48" s="47">
        <v>7399794</v>
      </c>
      <c r="C48" s="47">
        <v>0</v>
      </c>
      <c r="D48" s="47">
        <v>17341901</v>
      </c>
      <c r="E48" s="47">
        <f t="shared" si="23"/>
        <v>24741695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/>
      <c r="L48" s="47">
        <v>17341901</v>
      </c>
      <c r="M48" s="47">
        <f t="shared" si="24"/>
        <v>17341901</v>
      </c>
      <c r="N48" s="47">
        <f>+B48-F48-H48-J48</f>
        <v>7399794</v>
      </c>
      <c r="O48" s="47">
        <f t="shared" si="2"/>
        <v>0</v>
      </c>
      <c r="P48" s="47">
        <f>+D48-G48-I48-L48</f>
        <v>0</v>
      </c>
      <c r="Q48" s="47">
        <f t="shared" si="25"/>
        <v>7399794</v>
      </c>
      <c r="S48" s="56"/>
    </row>
    <row r="49" spans="1:97" s="9" customFormat="1" ht="90" hidden="1" customHeight="1">
      <c r="A49" s="5" t="s">
        <v>55</v>
      </c>
      <c r="B49" s="7"/>
      <c r="C49" s="7"/>
      <c r="D49" s="7"/>
      <c r="E49" s="7">
        <f>+B49+D49</f>
        <v>0</v>
      </c>
      <c r="F49" s="7"/>
      <c r="G49" s="7"/>
      <c r="H49" s="7">
        <v>0</v>
      </c>
      <c r="I49" s="7">
        <v>0</v>
      </c>
      <c r="J49" s="7">
        <v>0</v>
      </c>
      <c r="K49" s="7"/>
      <c r="L49" s="7">
        <v>0</v>
      </c>
      <c r="M49" s="7"/>
      <c r="N49" s="7">
        <f>+B49-F49-H49-J49</f>
        <v>0</v>
      </c>
      <c r="O49" s="7">
        <f t="shared" si="2"/>
        <v>0</v>
      </c>
      <c r="P49" s="7">
        <f>+D49-G49-I49-L49</f>
        <v>0</v>
      </c>
      <c r="Q49" s="7">
        <f t="shared" si="4"/>
        <v>0</v>
      </c>
      <c r="R49" s="8"/>
      <c r="S49" s="31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</row>
    <row r="50" spans="1:97" s="9" customFormat="1" ht="90" customHeight="1">
      <c r="A50" s="13" t="s">
        <v>56</v>
      </c>
      <c r="B50" s="3">
        <f>B51+B52+B53</f>
        <v>89140086</v>
      </c>
      <c r="C50" s="3">
        <f>C51+C52+C53</f>
        <v>0</v>
      </c>
      <c r="D50" s="3">
        <f>D51+D52+D53</f>
        <v>22328553</v>
      </c>
      <c r="E50" s="3">
        <f>E51+E52+E53</f>
        <v>111468639</v>
      </c>
      <c r="F50" s="3">
        <f t="shared" ref="F50:P50" si="26">F51+F52+F53</f>
        <v>1161500.46</v>
      </c>
      <c r="G50" s="3">
        <f t="shared" si="26"/>
        <v>685831</v>
      </c>
      <c r="H50" s="3">
        <f t="shared" si="26"/>
        <v>0</v>
      </c>
      <c r="I50" s="3">
        <f t="shared" si="26"/>
        <v>0</v>
      </c>
      <c r="J50" s="3">
        <f t="shared" si="26"/>
        <v>87923761.549999997</v>
      </c>
      <c r="K50" s="3">
        <f t="shared" si="26"/>
        <v>0</v>
      </c>
      <c r="L50" s="3">
        <f t="shared" si="26"/>
        <v>21604398.759999998</v>
      </c>
      <c r="M50" s="3">
        <f>SUM(M51:M53)</f>
        <v>109528160.31</v>
      </c>
      <c r="N50" s="3">
        <f t="shared" si="26"/>
        <v>54823.990000007674</v>
      </c>
      <c r="O50" s="3">
        <f t="shared" si="2"/>
        <v>0</v>
      </c>
      <c r="P50" s="3">
        <f t="shared" si="26"/>
        <v>38323.240000000456</v>
      </c>
      <c r="Q50" s="3">
        <f>SUM(Q51:Q53)</f>
        <v>93147.23000000813</v>
      </c>
      <c r="R50" s="8"/>
      <c r="S50" s="43"/>
      <c r="T50" s="44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</row>
    <row r="51" spans="1:97" s="51" customFormat="1" ht="90" customHeight="1">
      <c r="A51" s="57" t="s">
        <v>57</v>
      </c>
      <c r="B51" s="47">
        <v>79203073</v>
      </c>
      <c r="C51" s="47">
        <v>0</v>
      </c>
      <c r="D51" s="47">
        <v>21101775</v>
      </c>
      <c r="E51" s="47">
        <f t="shared" ref="E51:E53" si="27">SUM(B51:D51)</f>
        <v>100304848</v>
      </c>
      <c r="F51" s="47">
        <v>1161500.46</v>
      </c>
      <c r="G51" s="47">
        <v>685831</v>
      </c>
      <c r="H51" s="47">
        <v>0</v>
      </c>
      <c r="I51" s="47">
        <v>0</v>
      </c>
      <c r="J51" s="50">
        <v>77986752.859999999</v>
      </c>
      <c r="K51" s="50"/>
      <c r="L51" s="50">
        <v>20377622.02</v>
      </c>
      <c r="M51" s="50">
        <f t="shared" ref="M51:M53" si="28">SUM(J51:L51)</f>
        <v>98364374.879999995</v>
      </c>
      <c r="N51" s="47">
        <f>+B51-F51-H51-J51</f>
        <v>54819.680000007153</v>
      </c>
      <c r="O51" s="47">
        <f t="shared" si="2"/>
        <v>0</v>
      </c>
      <c r="P51" s="47">
        <f>+D51-G51-I51-L51</f>
        <v>38321.980000000447</v>
      </c>
      <c r="Q51" s="47">
        <f t="shared" ref="Q51:Q53" si="29">SUM(N51:P51)</f>
        <v>93141.6600000076</v>
      </c>
      <c r="S51" s="58"/>
      <c r="T51" s="58"/>
      <c r="U51" s="48"/>
    </row>
    <row r="52" spans="1:97" s="27" customFormat="1" ht="90" customHeight="1">
      <c r="A52" s="59" t="s">
        <v>58</v>
      </c>
      <c r="B52" s="7">
        <v>8786313</v>
      </c>
      <c r="C52" s="7">
        <v>0</v>
      </c>
      <c r="D52" s="7">
        <v>1226778</v>
      </c>
      <c r="E52" s="7">
        <f t="shared" si="27"/>
        <v>10013091</v>
      </c>
      <c r="F52" s="7">
        <v>0</v>
      </c>
      <c r="G52" s="7">
        <v>0</v>
      </c>
      <c r="H52" s="7">
        <v>0</v>
      </c>
      <c r="I52" s="6">
        <v>0</v>
      </c>
      <c r="J52" s="6">
        <v>8786308.6899999995</v>
      </c>
      <c r="K52" s="6"/>
      <c r="L52" s="6">
        <v>1226776.74</v>
      </c>
      <c r="M52" s="6">
        <f t="shared" si="28"/>
        <v>10013085.43</v>
      </c>
      <c r="N52" s="6">
        <f>+B52-F52-H52-J52</f>
        <v>4.3100000005215406</v>
      </c>
      <c r="O52" s="6">
        <f t="shared" si="2"/>
        <v>0</v>
      </c>
      <c r="P52" s="6">
        <f>+D52-G52-I52-L52</f>
        <v>1.2600000000093132</v>
      </c>
      <c r="Q52" s="6">
        <f t="shared" si="29"/>
        <v>5.5700000005308539</v>
      </c>
      <c r="S52" s="60"/>
      <c r="T52" s="60"/>
    </row>
    <row r="53" spans="1:97" s="48" customFormat="1" ht="112.5" customHeight="1">
      <c r="A53" s="57" t="s">
        <v>59</v>
      </c>
      <c r="B53" s="47">
        <v>1150700</v>
      </c>
      <c r="C53" s="47">
        <v>0</v>
      </c>
      <c r="D53" s="47">
        <v>0</v>
      </c>
      <c r="E53" s="47">
        <f t="shared" si="27"/>
        <v>1150700</v>
      </c>
      <c r="F53" s="47"/>
      <c r="G53" s="47">
        <v>0</v>
      </c>
      <c r="H53" s="47">
        <v>0</v>
      </c>
      <c r="I53" s="47">
        <v>0</v>
      </c>
      <c r="J53" s="47">
        <v>1150700</v>
      </c>
      <c r="K53" s="47"/>
      <c r="L53" s="47">
        <v>0</v>
      </c>
      <c r="M53" s="47">
        <f t="shared" si="28"/>
        <v>1150700</v>
      </c>
      <c r="N53" s="47">
        <f>+B53-F53-H53-J53</f>
        <v>0</v>
      </c>
      <c r="O53" s="47">
        <f t="shared" si="2"/>
        <v>0</v>
      </c>
      <c r="P53" s="47">
        <f>+D53-G53-I53-L53</f>
        <v>0</v>
      </c>
      <c r="Q53" s="47">
        <f t="shared" si="29"/>
        <v>0</v>
      </c>
      <c r="S53" s="58"/>
      <c r="T53" s="58"/>
    </row>
    <row r="54" spans="1:97" s="9" customFormat="1" ht="90" customHeight="1">
      <c r="A54" s="13" t="s">
        <v>60</v>
      </c>
      <c r="B54" s="3">
        <f>B55</f>
        <v>5798581</v>
      </c>
      <c r="C54" s="3">
        <f>C55</f>
        <v>0</v>
      </c>
      <c r="D54" s="3">
        <f>D55</f>
        <v>0</v>
      </c>
      <c r="E54" s="3">
        <f>E55</f>
        <v>5798581</v>
      </c>
      <c r="F54" s="3">
        <f t="shared" ref="F54:P54" si="30">F55</f>
        <v>0</v>
      </c>
      <c r="G54" s="3">
        <f t="shared" si="30"/>
        <v>0</v>
      </c>
      <c r="H54" s="3">
        <f t="shared" si="30"/>
        <v>0</v>
      </c>
      <c r="I54" s="3">
        <f t="shared" si="30"/>
        <v>0</v>
      </c>
      <c r="J54" s="3">
        <f t="shared" si="30"/>
        <v>5798581</v>
      </c>
      <c r="K54" s="3">
        <f t="shared" si="30"/>
        <v>0</v>
      </c>
      <c r="L54" s="3">
        <f t="shared" si="30"/>
        <v>0</v>
      </c>
      <c r="M54" s="3">
        <f>SUM(M55)</f>
        <v>5798581</v>
      </c>
      <c r="N54" s="3">
        <f t="shared" si="30"/>
        <v>0</v>
      </c>
      <c r="O54" s="3">
        <f t="shared" si="2"/>
        <v>0</v>
      </c>
      <c r="P54" s="3">
        <f t="shared" si="30"/>
        <v>0</v>
      </c>
      <c r="Q54" s="3">
        <f t="shared" si="4"/>
        <v>0</v>
      </c>
      <c r="R54" s="8"/>
      <c r="S54" s="31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</row>
    <row r="55" spans="1:97" s="48" customFormat="1" ht="127.5" customHeight="1">
      <c r="A55" s="57" t="s">
        <v>61</v>
      </c>
      <c r="B55" s="47">
        <v>5798581</v>
      </c>
      <c r="C55" s="47">
        <v>0</v>
      </c>
      <c r="D55" s="47">
        <v>0</v>
      </c>
      <c r="E55" s="47">
        <f t="shared" ref="E55" si="31">SUM(B55:D55)</f>
        <v>5798581</v>
      </c>
      <c r="F55" s="47">
        <v>0</v>
      </c>
      <c r="G55" s="47"/>
      <c r="H55" s="47">
        <v>0</v>
      </c>
      <c r="I55" s="45">
        <v>0</v>
      </c>
      <c r="J55" s="45">
        <v>5798581</v>
      </c>
      <c r="K55" s="45"/>
      <c r="L55" s="45">
        <v>0</v>
      </c>
      <c r="M55" s="45">
        <f>SUM(J55:L55)</f>
        <v>5798581</v>
      </c>
      <c r="N55" s="45">
        <f>+B55-F55-H55-J55</f>
        <v>0</v>
      </c>
      <c r="O55" s="45">
        <f t="shared" si="2"/>
        <v>0</v>
      </c>
      <c r="P55" s="45">
        <f>+D55-G55-I55-L55</f>
        <v>0</v>
      </c>
      <c r="Q55" s="45">
        <f t="shared" ref="Q55" si="32">SUM(N55:P55)</f>
        <v>0</v>
      </c>
      <c r="S55" s="49"/>
    </row>
    <row r="56" spans="1:97" s="36" customFormat="1" ht="99.95" customHeight="1" thickBot="1">
      <c r="A56" s="32" t="s">
        <v>62</v>
      </c>
      <c r="B56" s="33">
        <f t="shared" ref="B56:P56" si="33">B4+B23+B27+B40+B46+B50+B54</f>
        <v>216873209</v>
      </c>
      <c r="C56" s="33">
        <f t="shared" si="33"/>
        <v>53175497</v>
      </c>
      <c r="D56" s="33">
        <f t="shared" si="33"/>
        <v>87537025</v>
      </c>
      <c r="E56" s="33">
        <f t="shared" si="33"/>
        <v>357585731</v>
      </c>
      <c r="F56" s="33">
        <f t="shared" si="33"/>
        <v>4307813.83</v>
      </c>
      <c r="G56" s="33">
        <f t="shared" si="33"/>
        <v>685831</v>
      </c>
      <c r="H56" s="33">
        <f t="shared" si="33"/>
        <v>0</v>
      </c>
      <c r="I56" s="33">
        <f t="shared" si="33"/>
        <v>0</v>
      </c>
      <c r="J56" s="33">
        <f t="shared" si="33"/>
        <v>200493079.97</v>
      </c>
      <c r="K56" s="33">
        <f t="shared" si="33"/>
        <v>52828049.349999994</v>
      </c>
      <c r="L56" s="33">
        <f t="shared" si="33"/>
        <v>86655569.140000001</v>
      </c>
      <c r="M56" s="33">
        <f t="shared" si="33"/>
        <v>339976698.46000004</v>
      </c>
      <c r="N56" s="33">
        <f t="shared" si="33"/>
        <v>12072315.20000001</v>
      </c>
      <c r="O56" s="33">
        <f t="shared" si="33"/>
        <v>347447.65000000224</v>
      </c>
      <c r="P56" s="33">
        <f t="shared" si="33"/>
        <v>195624.8600000001</v>
      </c>
      <c r="Q56" s="33">
        <f t="shared" si="4"/>
        <v>12615387.710000012</v>
      </c>
      <c r="R56" s="34"/>
      <c r="S56" s="35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</row>
    <row r="57" spans="1:97" ht="73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97" ht="120" customHeight="1">
      <c r="A58" s="15"/>
      <c r="B58" s="15"/>
      <c r="C58" s="15"/>
      <c r="D58" s="15"/>
      <c r="E58" s="42" t="s">
        <v>2</v>
      </c>
      <c r="F58" s="169" t="s">
        <v>3</v>
      </c>
      <c r="G58" s="169"/>
      <c r="H58" s="169" t="s">
        <v>4</v>
      </c>
      <c r="I58" s="169"/>
      <c r="J58" s="169" t="s">
        <v>5</v>
      </c>
      <c r="K58" s="169"/>
      <c r="L58" s="169"/>
      <c r="M58" s="61"/>
      <c r="N58" s="169" t="s">
        <v>6</v>
      </c>
      <c r="O58" s="169"/>
      <c r="P58" s="169"/>
      <c r="Q58" s="26"/>
    </row>
    <row r="59" spans="1:97" ht="102" customHeight="1" thickBot="1">
      <c r="A59" s="15"/>
      <c r="B59" s="15"/>
      <c r="C59" s="15"/>
      <c r="D59" s="15"/>
      <c r="E59" s="16" t="s">
        <v>7</v>
      </c>
      <c r="F59" s="16" t="s">
        <v>8</v>
      </c>
      <c r="G59" s="16" t="s">
        <v>9</v>
      </c>
      <c r="H59" s="16" t="s">
        <v>8</v>
      </c>
      <c r="I59" s="16" t="s">
        <v>9</v>
      </c>
      <c r="J59" s="16" t="s">
        <v>8</v>
      </c>
      <c r="K59" s="16"/>
      <c r="L59" s="16" t="s">
        <v>9</v>
      </c>
      <c r="M59" s="16"/>
      <c r="N59" s="16" t="s">
        <v>8</v>
      </c>
      <c r="O59" s="16"/>
      <c r="P59" s="16" t="s">
        <v>9</v>
      </c>
      <c r="Q59" s="16"/>
    </row>
    <row r="60" spans="1:97" ht="99.95" customHeight="1" thickBot="1">
      <c r="A60" s="22" t="s">
        <v>63</v>
      </c>
      <c r="B60" s="18">
        <v>114888394</v>
      </c>
      <c r="C60" s="18"/>
      <c r="D60" s="18">
        <f>83508747-140000</f>
        <v>83368747</v>
      </c>
      <c r="E60" s="17">
        <f>+B60+D60</f>
        <v>198257141</v>
      </c>
      <c r="F60" s="18">
        <v>2728625.8</v>
      </c>
      <c r="G60" s="17">
        <v>685831</v>
      </c>
      <c r="H60" s="17">
        <f>+H28+H29+H31+H32+H36+H47+H48+H55</f>
        <v>0</v>
      </c>
      <c r="I60" s="17">
        <f>+I32+I33+I34+I36+I47+I48+I55</f>
        <v>0</v>
      </c>
      <c r="J60" s="38">
        <f>104309676.35-77766.7+2887+1584856.49-0.03</f>
        <v>105819653.10999998</v>
      </c>
      <c r="K60" s="38"/>
      <c r="L60" s="38">
        <f>80738423.21-11768+1014+342279.3+1097509.63+319833</f>
        <v>82487291.139999986</v>
      </c>
      <c r="M60" s="38"/>
      <c r="N60" s="38">
        <f>+B60-J60-F60-H60-0.83</f>
        <v>6340114.2600000156</v>
      </c>
      <c r="O60" s="63"/>
      <c r="P60" s="39">
        <f>+D60-L60-G60-I60</f>
        <v>195624.86000001431</v>
      </c>
      <c r="Q60" s="39"/>
      <c r="S60" s="37"/>
    </row>
    <row r="61" spans="1:97" ht="99.95" customHeight="1" thickBot="1">
      <c r="A61" s="22" t="s">
        <v>64</v>
      </c>
      <c r="B61" s="18">
        <v>142382987</v>
      </c>
      <c r="C61" s="18"/>
      <c r="D61" s="18">
        <f>4025242+140000</f>
        <v>4165242</v>
      </c>
      <c r="E61" s="17">
        <f>+B61+D61</f>
        <v>146548229</v>
      </c>
      <c r="F61" s="18">
        <v>1579187.200000003</v>
      </c>
      <c r="G61" s="18">
        <v>0</v>
      </c>
      <c r="H61" s="18">
        <f>+H41+H51+H52</f>
        <v>0</v>
      </c>
      <c r="I61" s="18">
        <f>+I41+I51+I52</f>
        <v>0</v>
      </c>
      <c r="J61" s="19">
        <f>126165760.86-474889.85+3228880+147851-52300967.63+1045382.14+5788504.69+4027781.59</f>
        <v>87628302.799999997</v>
      </c>
      <c r="K61" s="19"/>
      <c r="L61" s="19">
        <f>3792155.77+115168.3+80781+19037.92+37584-0.06+120515.07</f>
        <v>4165241.9999999995</v>
      </c>
      <c r="M61" s="62"/>
      <c r="N61" s="38">
        <f>+B61-J61-F61-H61-54220879+1045382</f>
        <v>0</v>
      </c>
      <c r="O61" s="63"/>
      <c r="P61" s="39">
        <f>+D61-L61-G61-I61</f>
        <v>4.6566128730773926E-10</v>
      </c>
      <c r="Q61" s="39"/>
      <c r="S61" s="37"/>
    </row>
    <row r="62" spans="1:97" ht="99.95" customHeight="1">
      <c r="A62" s="22" t="s">
        <v>65</v>
      </c>
      <c r="B62" s="18">
        <v>12777325</v>
      </c>
      <c r="C62" s="18"/>
      <c r="D62" s="18">
        <v>3036</v>
      </c>
      <c r="E62" s="17">
        <f>+B62+D62</f>
        <v>12780361</v>
      </c>
      <c r="F62" s="18">
        <v>0</v>
      </c>
      <c r="G62" s="18">
        <v>0</v>
      </c>
      <c r="H62" s="18">
        <f>+H43</f>
        <v>0</v>
      </c>
      <c r="I62" s="18">
        <v>0</v>
      </c>
      <c r="J62" s="19">
        <v>7045124.0599999996</v>
      </c>
      <c r="K62" s="19"/>
      <c r="L62" s="19">
        <v>3036</v>
      </c>
      <c r="M62" s="62"/>
      <c r="N62" s="38">
        <f>+B62-J62-F62-H62</f>
        <v>5732200.9400000004</v>
      </c>
      <c r="O62" s="63"/>
      <c r="P62" s="39">
        <f>+D62-L62-G62-I62</f>
        <v>0</v>
      </c>
      <c r="Q62" s="39"/>
      <c r="S62" s="37"/>
    </row>
    <row r="63" spans="1:97" ht="99.95" customHeight="1" thickBot="1">
      <c r="A63" s="24" t="s">
        <v>66</v>
      </c>
      <c r="B63" s="25">
        <f>B60+B61+B62</f>
        <v>270048706</v>
      </c>
      <c r="C63" s="25"/>
      <c r="D63" s="25">
        <f>D60+D61+D62</f>
        <v>87537025</v>
      </c>
      <c r="E63" s="20">
        <f>E60+E61+E62</f>
        <v>357585731</v>
      </c>
      <c r="F63" s="20">
        <f t="shared" ref="F63:P63" si="34">F60+F61+F62</f>
        <v>4307813.0000000028</v>
      </c>
      <c r="G63" s="20">
        <f t="shared" si="34"/>
        <v>685831</v>
      </c>
      <c r="H63" s="20">
        <f t="shared" si="34"/>
        <v>0</v>
      </c>
      <c r="I63" s="20">
        <f t="shared" si="34"/>
        <v>0</v>
      </c>
      <c r="J63" s="20">
        <f t="shared" si="34"/>
        <v>200493079.96999997</v>
      </c>
      <c r="K63" s="20"/>
      <c r="L63" s="20">
        <f t="shared" si="34"/>
        <v>86655569.139999986</v>
      </c>
      <c r="M63" s="20"/>
      <c r="N63" s="20">
        <f t="shared" si="34"/>
        <v>12072315.200000016</v>
      </c>
      <c r="O63" s="20"/>
      <c r="P63" s="20">
        <f t="shared" si="34"/>
        <v>195624.86000001477</v>
      </c>
      <c r="Q63" s="20"/>
    </row>
    <row r="64" spans="1:97" ht="81" customHeight="1">
      <c r="E64" s="23">
        <f>+E63-E56</f>
        <v>0</v>
      </c>
      <c r="F64" s="23">
        <f t="shared" ref="F64:P64" si="35">+F63-F56</f>
        <v>-0.82999999728053808</v>
      </c>
      <c r="G64" s="23">
        <f t="shared" si="35"/>
        <v>0</v>
      </c>
      <c r="H64" s="23">
        <f t="shared" si="35"/>
        <v>0</v>
      </c>
      <c r="I64" s="23">
        <f t="shared" si="35"/>
        <v>0</v>
      </c>
      <c r="J64" s="23">
        <f t="shared" si="35"/>
        <v>0</v>
      </c>
      <c r="K64" s="23"/>
      <c r="L64" s="23">
        <f t="shared" si="35"/>
        <v>0</v>
      </c>
      <c r="M64" s="23"/>
      <c r="N64" s="23">
        <f t="shared" si="35"/>
        <v>0</v>
      </c>
      <c r="O64" s="23"/>
      <c r="P64" s="23">
        <f t="shared" si="35"/>
        <v>1.4668330550193787E-8</v>
      </c>
      <c r="Q64" s="23"/>
    </row>
    <row r="65" spans="5:8">
      <c r="E65" s="40"/>
      <c r="F65" s="40"/>
      <c r="G65" s="40"/>
      <c r="H65" s="40"/>
    </row>
    <row r="67" spans="5:8" ht="54" customHeight="1"/>
    <row r="70" spans="5:8" ht="63" customHeight="1">
      <c r="E70" s="41"/>
    </row>
  </sheetData>
  <mergeCells count="11">
    <mergeCell ref="F58:G58"/>
    <mergeCell ref="H58:I58"/>
    <mergeCell ref="J58:L58"/>
    <mergeCell ref="N58:P58"/>
    <mergeCell ref="A1:A2"/>
    <mergeCell ref="F2:G2"/>
    <mergeCell ref="H2:I2"/>
    <mergeCell ref="B2:E2"/>
    <mergeCell ref="B1:Q1"/>
    <mergeCell ref="N2:Q2"/>
    <mergeCell ref="J2:M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214" scale="10" fitToHeight="0" orientation="landscape" r:id="rId1"/>
  <headerFooter alignWithMargins="0"/>
  <rowBreaks count="1" manualBreakCount="1">
    <brk id="3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149"/>
  <sheetViews>
    <sheetView view="pageBreakPreview" zoomScale="25" zoomScaleNormal="25" zoomScaleSheetLayoutView="25" workbookViewId="0">
      <selection activeCell="I21" sqref="I21"/>
    </sheetView>
  </sheetViews>
  <sheetFormatPr baseColWidth="10" defaultColWidth="11.42578125" defaultRowHeight="13.5"/>
  <cols>
    <col min="1" max="1" width="4.28515625" style="67" customWidth="1"/>
    <col min="2" max="2" width="11.42578125" style="67"/>
    <col min="3" max="3" width="14" style="67" customWidth="1"/>
    <col min="4" max="4" width="89.42578125" style="67" customWidth="1"/>
    <col min="5" max="5" width="25.5703125" style="67" hidden="1" customWidth="1"/>
    <col min="6" max="11" width="35.7109375" style="67" customWidth="1"/>
    <col min="12" max="12" width="0.28515625" style="67" customWidth="1"/>
    <col min="13" max="14" width="35.7109375" style="67" hidden="1" customWidth="1"/>
    <col min="15" max="15" width="35.7109375" style="67" customWidth="1"/>
    <col min="16" max="16" width="39" style="67" customWidth="1"/>
    <col min="17" max="24" width="35.7109375" style="67" customWidth="1"/>
    <col min="25" max="33" width="45.7109375" style="67" customWidth="1"/>
    <col min="34" max="16384" width="11.42578125" style="67"/>
  </cols>
  <sheetData>
    <row r="1" spans="2:67" ht="26.25" customHeight="1" thickBot="1">
      <c r="B1" s="191" t="s">
        <v>69</v>
      </c>
      <c r="C1" s="191" t="s">
        <v>70</v>
      </c>
      <c r="D1" s="183" t="s">
        <v>71</v>
      </c>
      <c r="E1" s="68"/>
      <c r="F1" s="192" t="s">
        <v>1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2:67" ht="34.5" customHeight="1" thickBot="1">
      <c r="B2" s="191"/>
      <c r="C2" s="191"/>
      <c r="D2" s="183"/>
      <c r="E2" s="68"/>
      <c r="F2" s="183" t="s">
        <v>2</v>
      </c>
      <c r="G2" s="183"/>
      <c r="H2" s="183"/>
      <c r="I2" s="193" t="s">
        <v>3</v>
      </c>
      <c r="J2" s="193"/>
      <c r="K2" s="193"/>
      <c r="L2" s="183" t="s">
        <v>4</v>
      </c>
      <c r="M2" s="183"/>
      <c r="N2" s="183"/>
      <c r="O2" s="193" t="s">
        <v>72</v>
      </c>
      <c r="P2" s="193"/>
      <c r="Q2" s="193"/>
      <c r="R2" s="193" t="s">
        <v>5</v>
      </c>
      <c r="S2" s="193"/>
      <c r="T2" s="193"/>
      <c r="U2" s="192" t="s">
        <v>6</v>
      </c>
      <c r="V2" s="192"/>
      <c r="W2" s="192"/>
    </row>
    <row r="3" spans="2:67" ht="68.45" customHeight="1" thickBot="1">
      <c r="B3" s="191"/>
      <c r="C3" s="191"/>
      <c r="D3" s="183"/>
      <c r="E3" s="68" t="s">
        <v>73</v>
      </c>
      <c r="F3" s="68" t="s">
        <v>8</v>
      </c>
      <c r="G3" s="68" t="s">
        <v>9</v>
      </c>
      <c r="H3" s="68" t="s">
        <v>7</v>
      </c>
      <c r="I3" s="69" t="s">
        <v>8</v>
      </c>
      <c r="J3" s="69" t="s">
        <v>9</v>
      </c>
      <c r="K3" s="69" t="s">
        <v>7</v>
      </c>
      <c r="L3" s="68" t="s">
        <v>8</v>
      </c>
      <c r="M3" s="68" t="s">
        <v>9</v>
      </c>
      <c r="N3" s="68" t="s">
        <v>7</v>
      </c>
      <c r="O3" s="69" t="s">
        <v>8</v>
      </c>
      <c r="P3" s="69" t="s">
        <v>9</v>
      </c>
      <c r="Q3" s="69" t="s">
        <v>7</v>
      </c>
      <c r="R3" s="69" t="s">
        <v>8</v>
      </c>
      <c r="S3" s="69" t="s">
        <v>9</v>
      </c>
      <c r="T3" s="69" t="s">
        <v>7</v>
      </c>
      <c r="U3" s="68" t="s">
        <v>8</v>
      </c>
      <c r="V3" s="68" t="s">
        <v>9</v>
      </c>
      <c r="W3" s="68" t="s">
        <v>7</v>
      </c>
    </row>
    <row r="4" spans="2:67" s="74" customFormat="1" ht="65.099999999999994" customHeight="1">
      <c r="B4" s="190">
        <v>1</v>
      </c>
      <c r="C4" s="70"/>
      <c r="D4" s="71" t="s">
        <v>74</v>
      </c>
      <c r="E4" s="72"/>
      <c r="F4" s="73">
        <f>SUM(F5:F10)</f>
        <v>0</v>
      </c>
      <c r="G4" s="73">
        <f t="shared" ref="G4:Q4" si="0">SUM(G5:G10)</f>
        <v>10000000</v>
      </c>
      <c r="H4" s="73">
        <f>SUM(H5:H10)</f>
        <v>10000000</v>
      </c>
      <c r="I4" s="73">
        <f t="shared" si="0"/>
        <v>0</v>
      </c>
      <c r="J4" s="73">
        <f t="shared" si="0"/>
        <v>0</v>
      </c>
      <c r="K4" s="73">
        <f t="shared" si="0"/>
        <v>0</v>
      </c>
      <c r="L4" s="73">
        <f t="shared" si="0"/>
        <v>0</v>
      </c>
      <c r="M4" s="73">
        <f t="shared" si="0"/>
        <v>0</v>
      </c>
      <c r="N4" s="73">
        <f t="shared" si="0"/>
        <v>0</v>
      </c>
      <c r="O4" s="73">
        <f t="shared" si="0"/>
        <v>0</v>
      </c>
      <c r="P4" s="73">
        <f t="shared" si="0"/>
        <v>9842675.9500000011</v>
      </c>
      <c r="Q4" s="73">
        <f t="shared" si="0"/>
        <v>9842675.9500000011</v>
      </c>
      <c r="R4" s="73"/>
      <c r="S4" s="73"/>
      <c r="T4" s="73"/>
      <c r="U4" s="73">
        <f>+F4-I4-L4-O4-R4</f>
        <v>0</v>
      </c>
      <c r="V4" s="73">
        <f>+G4-J4-M4-P4-S4</f>
        <v>157324.04999999888</v>
      </c>
      <c r="W4" s="73">
        <f>+H4-Q4-T4-K4</f>
        <v>157324.04999999888</v>
      </c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</row>
    <row r="5" spans="2:67" s="82" customFormat="1" ht="50.1" customHeight="1">
      <c r="B5" s="186"/>
      <c r="C5" s="75">
        <v>1000</v>
      </c>
      <c r="D5" s="76" t="s">
        <v>75</v>
      </c>
      <c r="E5" s="77"/>
      <c r="F5" s="78"/>
      <c r="G5" s="78">
        <v>4003433.56</v>
      </c>
      <c r="H5" s="78">
        <f t="shared" ref="H5:H10" si="1">F5+G5+E5</f>
        <v>4003433.56</v>
      </c>
      <c r="I5" s="78"/>
      <c r="J5" s="78"/>
      <c r="K5" s="78">
        <f t="shared" ref="K5:K10" si="2">I5+J5</f>
        <v>0</v>
      </c>
      <c r="L5" s="79"/>
      <c r="M5" s="79"/>
      <c r="N5" s="78">
        <f t="shared" ref="N5:N10" si="3">L5+M5</f>
        <v>0</v>
      </c>
      <c r="O5" s="79"/>
      <c r="P5" s="80">
        <v>4003433.56</v>
      </c>
      <c r="Q5" s="78">
        <f t="shared" ref="Q5:Q10" si="4">O5+P5</f>
        <v>4003433.56</v>
      </c>
      <c r="R5" s="78"/>
      <c r="S5" s="78"/>
      <c r="T5" s="78"/>
      <c r="U5" s="79">
        <f>+F5-I5-L5-O5-R5</f>
        <v>0</v>
      </c>
      <c r="V5" s="79">
        <f>+G5-J5-M5-P5-S5</f>
        <v>0</v>
      </c>
      <c r="W5" s="78">
        <f>+H5-Q5-T5</f>
        <v>0</v>
      </c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</row>
    <row r="6" spans="2:67" s="82" customFormat="1" ht="50.1" customHeight="1">
      <c r="B6" s="186"/>
      <c r="C6" s="75">
        <v>2000</v>
      </c>
      <c r="D6" s="76" t="s">
        <v>76</v>
      </c>
      <c r="E6" s="77"/>
      <c r="F6" s="78"/>
      <c r="G6" s="78">
        <v>2523801.7599999998</v>
      </c>
      <c r="H6" s="78">
        <f t="shared" si="1"/>
        <v>2523801.7599999998</v>
      </c>
      <c r="I6" s="78"/>
      <c r="J6" s="78">
        <v>0</v>
      </c>
      <c r="K6" s="78">
        <f t="shared" si="2"/>
        <v>0</v>
      </c>
      <c r="L6" s="79"/>
      <c r="M6" s="79"/>
      <c r="N6" s="78">
        <f t="shared" si="3"/>
        <v>0</v>
      </c>
      <c r="O6" s="79"/>
      <c r="P6" s="80">
        <v>2523801.7400000002</v>
      </c>
      <c r="Q6" s="78">
        <f t="shared" si="4"/>
        <v>2523801.7400000002</v>
      </c>
      <c r="R6" s="78"/>
      <c r="S6" s="78"/>
      <c r="T6" s="78"/>
      <c r="U6" s="79">
        <f t="shared" ref="U6:V69" si="5">+F6-I6-L6-O6-R6</f>
        <v>0</v>
      </c>
      <c r="V6" s="79">
        <f t="shared" si="5"/>
        <v>1.9999999552965164E-2</v>
      </c>
      <c r="W6" s="78">
        <f>+H6-Q6-T6-K6</f>
        <v>1.9999999552965164E-2</v>
      </c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</row>
    <row r="7" spans="2:67" s="82" customFormat="1" ht="50.1" customHeight="1">
      <c r="B7" s="186"/>
      <c r="C7" s="75">
        <v>3000</v>
      </c>
      <c r="D7" s="76" t="s">
        <v>77</v>
      </c>
      <c r="E7" s="77"/>
      <c r="F7" s="78"/>
      <c r="G7" s="78">
        <v>3268885</v>
      </c>
      <c r="H7" s="78">
        <f t="shared" si="1"/>
        <v>3268885</v>
      </c>
      <c r="I7" s="78"/>
      <c r="J7" s="78">
        <v>0</v>
      </c>
      <c r="K7" s="78">
        <f t="shared" si="2"/>
        <v>0</v>
      </c>
      <c r="L7" s="79"/>
      <c r="M7" s="79"/>
      <c r="N7" s="78">
        <f t="shared" si="3"/>
        <v>0</v>
      </c>
      <c r="O7" s="79"/>
      <c r="P7" s="80">
        <v>3136560.67</v>
      </c>
      <c r="Q7" s="78">
        <f t="shared" si="4"/>
        <v>3136560.67</v>
      </c>
      <c r="R7" s="78"/>
      <c r="S7" s="78"/>
      <c r="T7" s="78"/>
      <c r="U7" s="79">
        <f t="shared" si="5"/>
        <v>0</v>
      </c>
      <c r="V7" s="79">
        <f t="shared" si="5"/>
        <v>132324.33000000007</v>
      </c>
      <c r="W7" s="78">
        <f>+H7-Q7-T7-K7</f>
        <v>132324.33000000007</v>
      </c>
      <c r="X7" s="78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</row>
    <row r="8" spans="2:67" s="82" customFormat="1" ht="65.099999999999994" customHeight="1">
      <c r="B8" s="186"/>
      <c r="C8" s="75">
        <v>4000</v>
      </c>
      <c r="D8" s="76" t="s">
        <v>78</v>
      </c>
      <c r="E8" s="77"/>
      <c r="F8" s="78"/>
      <c r="G8" s="78"/>
      <c r="H8" s="78">
        <f t="shared" si="1"/>
        <v>0</v>
      </c>
      <c r="I8" s="78"/>
      <c r="J8" s="78"/>
      <c r="K8" s="78">
        <f t="shared" si="2"/>
        <v>0</v>
      </c>
      <c r="L8" s="79"/>
      <c r="M8" s="79"/>
      <c r="N8" s="78">
        <f t="shared" si="3"/>
        <v>0</v>
      </c>
      <c r="O8" s="79"/>
      <c r="P8" s="79">
        <v>0</v>
      </c>
      <c r="Q8" s="78">
        <f t="shared" si="4"/>
        <v>0</v>
      </c>
      <c r="R8" s="78"/>
      <c r="S8" s="78"/>
      <c r="T8" s="78"/>
      <c r="U8" s="79">
        <f t="shared" si="5"/>
        <v>0</v>
      </c>
      <c r="V8" s="79">
        <f t="shared" si="5"/>
        <v>0</v>
      </c>
      <c r="W8" s="78">
        <f t="shared" ref="W8:W69" si="6">+H8-Q8-T8</f>
        <v>0</v>
      </c>
      <c r="X8" s="78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</row>
    <row r="9" spans="2:67" s="82" customFormat="1" ht="50.1" customHeight="1">
      <c r="B9" s="186"/>
      <c r="C9" s="75">
        <v>5000</v>
      </c>
      <c r="D9" s="76" t="s">
        <v>79</v>
      </c>
      <c r="E9" s="77"/>
      <c r="F9" s="78"/>
      <c r="G9" s="78">
        <v>203879.67999999999</v>
      </c>
      <c r="H9" s="78">
        <f t="shared" si="1"/>
        <v>203879.67999999999</v>
      </c>
      <c r="I9" s="78"/>
      <c r="J9" s="78"/>
      <c r="K9" s="78">
        <f t="shared" si="2"/>
        <v>0</v>
      </c>
      <c r="L9" s="79"/>
      <c r="M9" s="79"/>
      <c r="N9" s="78">
        <f t="shared" si="3"/>
        <v>0</v>
      </c>
      <c r="O9" s="79"/>
      <c r="P9" s="80">
        <v>178879.98</v>
      </c>
      <c r="Q9" s="78">
        <f t="shared" si="4"/>
        <v>178879.98</v>
      </c>
      <c r="R9" s="78"/>
      <c r="S9" s="78"/>
      <c r="T9" s="78"/>
      <c r="U9" s="79">
        <f t="shared" si="5"/>
        <v>0</v>
      </c>
      <c r="V9" s="79">
        <f t="shared" si="5"/>
        <v>24999.699999999983</v>
      </c>
      <c r="W9" s="78">
        <f t="shared" si="6"/>
        <v>24999.699999999983</v>
      </c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</row>
    <row r="10" spans="2:67" s="82" customFormat="1" ht="50.1" customHeight="1">
      <c r="B10" s="187"/>
      <c r="C10" s="75">
        <v>6000</v>
      </c>
      <c r="D10" s="83" t="s">
        <v>80</v>
      </c>
      <c r="E10" s="77"/>
      <c r="F10" s="78"/>
      <c r="G10" s="78"/>
      <c r="H10" s="78">
        <f t="shared" si="1"/>
        <v>0</v>
      </c>
      <c r="I10" s="78"/>
      <c r="J10" s="78"/>
      <c r="K10" s="78">
        <f t="shared" si="2"/>
        <v>0</v>
      </c>
      <c r="L10" s="79"/>
      <c r="M10" s="79"/>
      <c r="N10" s="78">
        <f t="shared" si="3"/>
        <v>0</v>
      </c>
      <c r="O10" s="79"/>
      <c r="P10" s="79">
        <v>0</v>
      </c>
      <c r="Q10" s="78">
        <f t="shared" si="4"/>
        <v>0</v>
      </c>
      <c r="R10" s="78"/>
      <c r="S10" s="78"/>
      <c r="T10" s="78"/>
      <c r="U10" s="79">
        <f t="shared" si="5"/>
        <v>0</v>
      </c>
      <c r="V10" s="79">
        <f t="shared" si="5"/>
        <v>0</v>
      </c>
      <c r="W10" s="78">
        <f t="shared" si="6"/>
        <v>0</v>
      </c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</row>
    <row r="11" spans="2:67" ht="65.099999999999994" customHeight="1">
      <c r="B11" s="185">
        <v>2</v>
      </c>
      <c r="C11" s="84"/>
      <c r="D11" s="85" t="s">
        <v>81</v>
      </c>
      <c r="E11" s="72"/>
      <c r="F11" s="86">
        <f>SUM(F12:F17)</f>
        <v>9707109</v>
      </c>
      <c r="G11" s="86">
        <f t="shared" ref="G11:Q11" si="7">SUM(G12:G17)</f>
        <v>24533046</v>
      </c>
      <c r="H11" s="86">
        <f t="shared" si="7"/>
        <v>34240155</v>
      </c>
      <c r="I11" s="86">
        <f t="shared" si="7"/>
        <v>0</v>
      </c>
      <c r="J11" s="86">
        <f t="shared" si="7"/>
        <v>0</v>
      </c>
      <c r="K11" s="86">
        <f t="shared" si="7"/>
        <v>0</v>
      </c>
      <c r="L11" s="86">
        <f t="shared" si="7"/>
        <v>0</v>
      </c>
      <c r="M11" s="86">
        <f t="shared" si="7"/>
        <v>0</v>
      </c>
      <c r="N11" s="86">
        <f t="shared" si="7"/>
        <v>0</v>
      </c>
      <c r="O11" s="86">
        <f t="shared" si="7"/>
        <v>9707109</v>
      </c>
      <c r="P11" s="86">
        <f t="shared" si="7"/>
        <v>24529819.739999998</v>
      </c>
      <c r="Q11" s="86">
        <f t="shared" si="7"/>
        <v>34236928.739999995</v>
      </c>
      <c r="R11" s="86"/>
      <c r="S11" s="86"/>
      <c r="T11" s="86"/>
      <c r="U11" s="86">
        <f t="shared" si="5"/>
        <v>0</v>
      </c>
      <c r="V11" s="86">
        <f t="shared" si="5"/>
        <v>3226.2600000016391</v>
      </c>
      <c r="W11" s="86">
        <f t="shared" si="6"/>
        <v>3226.2600000053644</v>
      </c>
    </row>
    <row r="12" spans="2:67" s="93" customFormat="1" ht="23.25">
      <c r="B12" s="186"/>
      <c r="C12" s="87">
        <v>1000</v>
      </c>
      <c r="D12" s="88" t="s">
        <v>75</v>
      </c>
      <c r="E12" s="89"/>
      <c r="F12" s="90"/>
      <c r="G12" s="90">
        <v>24533046</v>
      </c>
      <c r="H12" s="78">
        <f t="shared" ref="H12:H17" si="8">F12+G12+E12</f>
        <v>24533046</v>
      </c>
      <c r="I12" s="90"/>
      <c r="J12" s="90"/>
      <c r="K12" s="78">
        <f t="shared" ref="K12:K17" si="9">I12+J12</f>
        <v>0</v>
      </c>
      <c r="L12" s="91"/>
      <c r="M12" s="91"/>
      <c r="N12" s="78">
        <f t="shared" ref="N12:N17" si="10">L12+M12</f>
        <v>0</v>
      </c>
      <c r="O12" s="91"/>
      <c r="P12" s="92">
        <v>24529819.739999998</v>
      </c>
      <c r="Q12" s="78">
        <f t="shared" ref="Q12:Q17" si="11">O12+P12</f>
        <v>24529819.739999998</v>
      </c>
      <c r="R12" s="78"/>
      <c r="S12" s="78"/>
      <c r="T12" s="78"/>
      <c r="U12" s="91">
        <f t="shared" si="5"/>
        <v>0</v>
      </c>
      <c r="V12" s="91">
        <f t="shared" si="5"/>
        <v>3226.2600000016391</v>
      </c>
      <c r="W12" s="78">
        <f t="shared" si="6"/>
        <v>3226.2600000016391</v>
      </c>
    </row>
    <row r="13" spans="2:67" s="93" customFormat="1" ht="23.25">
      <c r="B13" s="186"/>
      <c r="C13" s="87">
        <v>2000</v>
      </c>
      <c r="D13" s="88" t="s">
        <v>76</v>
      </c>
      <c r="E13" s="89"/>
      <c r="F13" s="90"/>
      <c r="G13" s="90"/>
      <c r="H13" s="78">
        <f t="shared" si="8"/>
        <v>0</v>
      </c>
      <c r="I13" s="90"/>
      <c r="J13" s="90"/>
      <c r="K13" s="78">
        <f t="shared" si="9"/>
        <v>0</v>
      </c>
      <c r="L13" s="91"/>
      <c r="M13" s="91"/>
      <c r="N13" s="78">
        <f t="shared" si="10"/>
        <v>0</v>
      </c>
      <c r="O13" s="91"/>
      <c r="P13" s="91"/>
      <c r="Q13" s="78">
        <f t="shared" si="11"/>
        <v>0</v>
      </c>
      <c r="R13" s="78"/>
      <c r="S13" s="78"/>
      <c r="T13" s="78"/>
      <c r="U13" s="91">
        <f t="shared" si="5"/>
        <v>0</v>
      </c>
      <c r="V13" s="91">
        <f t="shared" si="5"/>
        <v>0</v>
      </c>
      <c r="W13" s="78">
        <f t="shared" si="6"/>
        <v>0</v>
      </c>
    </row>
    <row r="14" spans="2:67" s="93" customFormat="1" ht="23.25">
      <c r="B14" s="186"/>
      <c r="C14" s="87">
        <v>3000</v>
      </c>
      <c r="D14" s="88" t="s">
        <v>77</v>
      </c>
      <c r="E14" s="89"/>
      <c r="F14" s="90">
        <v>9707109</v>
      </c>
      <c r="G14" s="90"/>
      <c r="H14" s="78">
        <f t="shared" si="8"/>
        <v>9707109</v>
      </c>
      <c r="I14" s="90"/>
      <c r="J14" s="90"/>
      <c r="K14" s="78">
        <f t="shared" si="9"/>
        <v>0</v>
      </c>
      <c r="L14" s="91"/>
      <c r="M14" s="91"/>
      <c r="N14" s="78">
        <f t="shared" si="10"/>
        <v>0</v>
      </c>
      <c r="O14" s="92">
        <v>9707109</v>
      </c>
      <c r="P14" s="91"/>
      <c r="Q14" s="78">
        <f t="shared" si="11"/>
        <v>9707109</v>
      </c>
      <c r="R14" s="78"/>
      <c r="S14" s="78"/>
      <c r="T14" s="78"/>
      <c r="U14" s="91">
        <f t="shared" si="5"/>
        <v>0</v>
      </c>
      <c r="V14" s="91">
        <f t="shared" si="5"/>
        <v>0</v>
      </c>
      <c r="W14" s="78">
        <f t="shared" si="6"/>
        <v>0</v>
      </c>
    </row>
    <row r="15" spans="2:67" s="93" customFormat="1" ht="46.5">
      <c r="B15" s="186"/>
      <c r="C15" s="87">
        <v>4000</v>
      </c>
      <c r="D15" s="94" t="s">
        <v>78</v>
      </c>
      <c r="E15" s="89"/>
      <c r="F15" s="90"/>
      <c r="G15" s="90"/>
      <c r="H15" s="78">
        <f t="shared" si="8"/>
        <v>0</v>
      </c>
      <c r="I15" s="90"/>
      <c r="J15" s="90"/>
      <c r="K15" s="78">
        <f t="shared" si="9"/>
        <v>0</v>
      </c>
      <c r="L15" s="91"/>
      <c r="M15" s="91"/>
      <c r="N15" s="78">
        <f t="shared" si="10"/>
        <v>0</v>
      </c>
      <c r="O15" s="91"/>
      <c r="P15" s="91"/>
      <c r="Q15" s="78">
        <f t="shared" si="11"/>
        <v>0</v>
      </c>
      <c r="R15" s="78"/>
      <c r="S15" s="78"/>
      <c r="T15" s="78"/>
      <c r="U15" s="91">
        <f t="shared" si="5"/>
        <v>0</v>
      </c>
      <c r="V15" s="91">
        <f t="shared" si="5"/>
        <v>0</v>
      </c>
      <c r="W15" s="78">
        <f t="shared" si="6"/>
        <v>0</v>
      </c>
    </row>
    <row r="16" spans="2:67" s="93" customFormat="1" ht="23.25">
      <c r="B16" s="186"/>
      <c r="C16" s="87">
        <v>5000</v>
      </c>
      <c r="D16" s="94" t="s">
        <v>79</v>
      </c>
      <c r="E16" s="89"/>
      <c r="F16" s="90"/>
      <c r="G16" s="90"/>
      <c r="H16" s="78">
        <f t="shared" si="8"/>
        <v>0</v>
      </c>
      <c r="I16" s="90"/>
      <c r="J16" s="90"/>
      <c r="K16" s="78">
        <f t="shared" si="9"/>
        <v>0</v>
      </c>
      <c r="L16" s="91"/>
      <c r="M16" s="91"/>
      <c r="N16" s="78">
        <f t="shared" si="10"/>
        <v>0</v>
      </c>
      <c r="O16" s="91"/>
      <c r="P16" s="91"/>
      <c r="Q16" s="78">
        <f t="shared" si="11"/>
        <v>0</v>
      </c>
      <c r="R16" s="78"/>
      <c r="S16" s="78"/>
      <c r="T16" s="78"/>
      <c r="U16" s="91">
        <f t="shared" si="5"/>
        <v>0</v>
      </c>
      <c r="V16" s="91">
        <f t="shared" si="5"/>
        <v>0</v>
      </c>
      <c r="W16" s="78">
        <f t="shared" si="6"/>
        <v>0</v>
      </c>
    </row>
    <row r="17" spans="2:23" s="93" customFormat="1" ht="23.25">
      <c r="B17" s="187"/>
      <c r="C17" s="87">
        <v>6000</v>
      </c>
      <c r="D17" s="94" t="s">
        <v>80</v>
      </c>
      <c r="E17" s="89"/>
      <c r="F17" s="90"/>
      <c r="G17" s="90"/>
      <c r="H17" s="78">
        <f t="shared" si="8"/>
        <v>0</v>
      </c>
      <c r="I17" s="90"/>
      <c r="J17" s="90"/>
      <c r="K17" s="78">
        <f t="shared" si="9"/>
        <v>0</v>
      </c>
      <c r="L17" s="91"/>
      <c r="M17" s="91"/>
      <c r="N17" s="78">
        <f t="shared" si="10"/>
        <v>0</v>
      </c>
      <c r="O17" s="91"/>
      <c r="P17" s="91"/>
      <c r="Q17" s="78">
        <f t="shared" si="11"/>
        <v>0</v>
      </c>
      <c r="R17" s="78"/>
      <c r="S17" s="78"/>
      <c r="T17" s="78"/>
      <c r="U17" s="91">
        <f t="shared" si="5"/>
        <v>0</v>
      </c>
      <c r="V17" s="91">
        <f t="shared" si="5"/>
        <v>0</v>
      </c>
      <c r="W17" s="78">
        <f t="shared" si="6"/>
        <v>0</v>
      </c>
    </row>
    <row r="18" spans="2:23" ht="46.5">
      <c r="B18" s="185">
        <v>3</v>
      </c>
      <c r="C18" s="84"/>
      <c r="D18" s="85" t="s">
        <v>82</v>
      </c>
      <c r="E18" s="72"/>
      <c r="F18" s="86">
        <f>SUM(F19:F24)</f>
        <v>30842666</v>
      </c>
      <c r="G18" s="86">
        <f t="shared" ref="G18:Q18" si="12">SUM(G19:G24)</f>
        <v>0</v>
      </c>
      <c r="H18" s="86">
        <f t="shared" si="12"/>
        <v>30842666</v>
      </c>
      <c r="I18" s="86">
        <f t="shared" si="12"/>
        <v>0</v>
      </c>
      <c r="J18" s="86">
        <f t="shared" si="12"/>
        <v>0</v>
      </c>
      <c r="K18" s="86">
        <f t="shared" si="12"/>
        <v>0</v>
      </c>
      <c r="L18" s="86">
        <f t="shared" si="12"/>
        <v>0</v>
      </c>
      <c r="M18" s="86">
        <f t="shared" si="12"/>
        <v>0</v>
      </c>
      <c r="N18" s="86">
        <f t="shared" si="12"/>
        <v>0</v>
      </c>
      <c r="O18" s="86">
        <f t="shared" si="12"/>
        <v>26020321.440000001</v>
      </c>
      <c r="P18" s="86">
        <f t="shared" si="12"/>
        <v>0</v>
      </c>
      <c r="Q18" s="86">
        <f t="shared" si="12"/>
        <v>26020321.440000001</v>
      </c>
      <c r="R18" s="86"/>
      <c r="S18" s="86"/>
      <c r="T18" s="86"/>
      <c r="U18" s="86">
        <f t="shared" si="5"/>
        <v>4822344.5599999987</v>
      </c>
      <c r="V18" s="86">
        <f t="shared" si="5"/>
        <v>0</v>
      </c>
      <c r="W18" s="86">
        <f t="shared" si="6"/>
        <v>4822344.5599999987</v>
      </c>
    </row>
    <row r="19" spans="2:23" s="93" customFormat="1" ht="23.25">
      <c r="B19" s="186"/>
      <c r="C19" s="87">
        <v>1000</v>
      </c>
      <c r="D19" s="88" t="s">
        <v>75</v>
      </c>
      <c r="E19" s="89"/>
      <c r="F19" s="90">
        <v>9993600</v>
      </c>
      <c r="G19" s="90"/>
      <c r="H19" s="78">
        <f t="shared" ref="H19:H24" si="13">F19+G19+E19</f>
        <v>9993600</v>
      </c>
      <c r="I19" s="90"/>
      <c r="J19" s="90"/>
      <c r="K19" s="78">
        <f t="shared" ref="K19:K24" si="14">I19+J19</f>
        <v>0</v>
      </c>
      <c r="L19" s="91"/>
      <c r="M19" s="91"/>
      <c r="N19" s="78">
        <f t="shared" ref="N19:N24" si="15">L19+M19</f>
        <v>0</v>
      </c>
      <c r="O19" s="91">
        <v>9993600</v>
      </c>
      <c r="P19" s="91"/>
      <c r="Q19" s="78">
        <f t="shared" ref="Q19:Q24" si="16">O19+P19</f>
        <v>9993600</v>
      </c>
      <c r="R19" s="78"/>
      <c r="S19" s="78"/>
      <c r="T19" s="78"/>
      <c r="U19" s="91">
        <f t="shared" si="5"/>
        <v>0</v>
      </c>
      <c r="V19" s="91">
        <f t="shared" si="5"/>
        <v>0</v>
      </c>
      <c r="W19" s="78">
        <f t="shared" si="6"/>
        <v>0</v>
      </c>
    </row>
    <row r="20" spans="2:23" s="93" customFormat="1" ht="23.25">
      <c r="B20" s="186"/>
      <c r="C20" s="87">
        <v>2000</v>
      </c>
      <c r="D20" s="88" t="s">
        <v>76</v>
      </c>
      <c r="E20" s="89"/>
      <c r="F20" s="90">
        <v>29300</v>
      </c>
      <c r="G20" s="90"/>
      <c r="H20" s="78">
        <f t="shared" si="13"/>
        <v>29300</v>
      </c>
      <c r="I20" s="90"/>
      <c r="J20" s="90"/>
      <c r="K20" s="78">
        <f t="shared" si="14"/>
        <v>0</v>
      </c>
      <c r="L20" s="91"/>
      <c r="M20" s="91"/>
      <c r="N20" s="78">
        <f t="shared" si="15"/>
        <v>0</v>
      </c>
      <c r="O20" s="91">
        <v>29299.75</v>
      </c>
      <c r="P20" s="91"/>
      <c r="Q20" s="78">
        <f t="shared" si="16"/>
        <v>29299.75</v>
      </c>
      <c r="R20" s="78"/>
      <c r="S20" s="78"/>
      <c r="T20" s="78"/>
      <c r="U20" s="91">
        <f t="shared" si="5"/>
        <v>0.25</v>
      </c>
      <c r="V20" s="91">
        <f t="shared" si="5"/>
        <v>0</v>
      </c>
      <c r="W20" s="78">
        <f t="shared" si="6"/>
        <v>0.25</v>
      </c>
    </row>
    <row r="21" spans="2:23" s="93" customFormat="1" ht="23.25">
      <c r="B21" s="186"/>
      <c r="C21" s="87">
        <v>3000</v>
      </c>
      <c r="D21" s="88" t="s">
        <v>77</v>
      </c>
      <c r="E21" s="89"/>
      <c r="F21" s="90">
        <v>19504388</v>
      </c>
      <c r="G21" s="90"/>
      <c r="H21" s="78">
        <f t="shared" si="13"/>
        <v>19504388</v>
      </c>
      <c r="I21" s="90"/>
      <c r="J21" s="90"/>
      <c r="K21" s="78">
        <f t="shared" si="14"/>
        <v>0</v>
      </c>
      <c r="L21" s="91"/>
      <c r="M21" s="91"/>
      <c r="N21" s="78">
        <f t="shared" si="15"/>
        <v>0</v>
      </c>
      <c r="O21" s="91">
        <v>14975499.6</v>
      </c>
      <c r="P21" s="91"/>
      <c r="Q21" s="78">
        <f t="shared" si="16"/>
        <v>14975499.6</v>
      </c>
      <c r="R21" s="78"/>
      <c r="S21" s="78"/>
      <c r="T21" s="78"/>
      <c r="U21" s="91">
        <f t="shared" si="5"/>
        <v>4528888.4000000004</v>
      </c>
      <c r="V21" s="91">
        <f t="shared" si="5"/>
        <v>0</v>
      </c>
      <c r="W21" s="78">
        <f t="shared" si="6"/>
        <v>4528888.4000000004</v>
      </c>
    </row>
    <row r="22" spans="2:23" s="93" customFormat="1" ht="46.5">
      <c r="B22" s="186"/>
      <c r="C22" s="87">
        <v>4000</v>
      </c>
      <c r="D22" s="88" t="s">
        <v>78</v>
      </c>
      <c r="E22" s="89"/>
      <c r="F22" s="90">
        <v>162000</v>
      </c>
      <c r="G22" s="90"/>
      <c r="H22" s="78">
        <f t="shared" si="13"/>
        <v>162000</v>
      </c>
      <c r="I22" s="90"/>
      <c r="J22" s="90"/>
      <c r="K22" s="78">
        <f t="shared" si="14"/>
        <v>0</v>
      </c>
      <c r="L22" s="91"/>
      <c r="M22" s="91"/>
      <c r="N22" s="78">
        <f t="shared" si="15"/>
        <v>0</v>
      </c>
      <c r="O22" s="91">
        <v>162000</v>
      </c>
      <c r="P22" s="91"/>
      <c r="Q22" s="78">
        <f t="shared" si="16"/>
        <v>162000</v>
      </c>
      <c r="R22" s="78"/>
      <c r="S22" s="78"/>
      <c r="T22" s="78"/>
      <c r="U22" s="91">
        <f t="shared" si="5"/>
        <v>0</v>
      </c>
      <c r="V22" s="91">
        <f t="shared" si="5"/>
        <v>0</v>
      </c>
      <c r="W22" s="78">
        <f t="shared" si="6"/>
        <v>0</v>
      </c>
    </row>
    <row r="23" spans="2:23" s="93" customFormat="1" ht="23.25">
      <c r="B23" s="186"/>
      <c r="C23" s="87">
        <v>5000</v>
      </c>
      <c r="D23" s="88" t="s">
        <v>79</v>
      </c>
      <c r="E23" s="89"/>
      <c r="F23" s="90">
        <v>1153378</v>
      </c>
      <c r="G23" s="90"/>
      <c r="H23" s="78">
        <f t="shared" si="13"/>
        <v>1153378</v>
      </c>
      <c r="I23" s="90">
        <v>0</v>
      </c>
      <c r="J23" s="90"/>
      <c r="K23" s="78">
        <f t="shared" si="14"/>
        <v>0</v>
      </c>
      <c r="L23" s="91"/>
      <c r="M23" s="91"/>
      <c r="N23" s="78">
        <f t="shared" si="15"/>
        <v>0</v>
      </c>
      <c r="O23" s="91">
        <v>859922.09</v>
      </c>
      <c r="P23" s="91"/>
      <c r="Q23" s="78">
        <f t="shared" si="16"/>
        <v>859922.09</v>
      </c>
      <c r="R23" s="78"/>
      <c r="S23" s="78"/>
      <c r="T23" s="78"/>
      <c r="U23" s="91">
        <f t="shared" si="5"/>
        <v>293455.91000000003</v>
      </c>
      <c r="V23" s="91">
        <f t="shared" si="5"/>
        <v>0</v>
      </c>
      <c r="W23" s="78">
        <f t="shared" si="6"/>
        <v>293455.91000000003</v>
      </c>
    </row>
    <row r="24" spans="2:23" s="93" customFormat="1" ht="23.25">
      <c r="B24" s="187"/>
      <c r="C24" s="87">
        <v>6000</v>
      </c>
      <c r="D24" s="94" t="s">
        <v>80</v>
      </c>
      <c r="E24" s="89"/>
      <c r="F24" s="90"/>
      <c r="G24" s="90"/>
      <c r="H24" s="78">
        <f t="shared" si="13"/>
        <v>0</v>
      </c>
      <c r="I24" s="90"/>
      <c r="J24" s="90"/>
      <c r="K24" s="78">
        <f t="shared" si="14"/>
        <v>0</v>
      </c>
      <c r="L24" s="91"/>
      <c r="M24" s="91"/>
      <c r="N24" s="78">
        <f t="shared" si="15"/>
        <v>0</v>
      </c>
      <c r="O24" s="91">
        <v>0</v>
      </c>
      <c r="P24" s="91"/>
      <c r="Q24" s="78">
        <f t="shared" si="16"/>
        <v>0</v>
      </c>
      <c r="R24" s="78"/>
      <c r="S24" s="78"/>
      <c r="T24" s="78"/>
      <c r="U24" s="91">
        <f t="shared" si="5"/>
        <v>0</v>
      </c>
      <c r="V24" s="91">
        <f t="shared" si="5"/>
        <v>0</v>
      </c>
      <c r="W24" s="78">
        <f t="shared" si="6"/>
        <v>0</v>
      </c>
    </row>
    <row r="25" spans="2:23" ht="46.5">
      <c r="B25" s="185">
        <v>4</v>
      </c>
      <c r="C25" s="84"/>
      <c r="D25" s="85" t="s">
        <v>83</v>
      </c>
      <c r="E25" s="72"/>
      <c r="F25" s="86">
        <f>SUM(F26:F31)</f>
        <v>0</v>
      </c>
      <c r="G25" s="86">
        <f t="shared" ref="G25:Q25" si="17">SUM(G26:G31)</f>
        <v>0</v>
      </c>
      <c r="H25" s="86">
        <f t="shared" si="17"/>
        <v>0</v>
      </c>
      <c r="I25" s="86">
        <f t="shared" si="17"/>
        <v>0</v>
      </c>
      <c r="J25" s="86">
        <f t="shared" si="17"/>
        <v>0</v>
      </c>
      <c r="K25" s="86">
        <f t="shared" si="17"/>
        <v>0</v>
      </c>
      <c r="L25" s="86">
        <f t="shared" si="17"/>
        <v>0</v>
      </c>
      <c r="M25" s="86">
        <f t="shared" si="17"/>
        <v>0</v>
      </c>
      <c r="N25" s="86">
        <f t="shared" si="17"/>
        <v>0</v>
      </c>
      <c r="O25" s="86">
        <f t="shared" si="17"/>
        <v>0</v>
      </c>
      <c r="P25" s="86">
        <f t="shared" si="17"/>
        <v>0</v>
      </c>
      <c r="Q25" s="86">
        <f t="shared" si="17"/>
        <v>0</v>
      </c>
      <c r="R25" s="86"/>
      <c r="S25" s="86"/>
      <c r="T25" s="86"/>
      <c r="U25" s="86">
        <f t="shared" si="5"/>
        <v>0</v>
      </c>
      <c r="V25" s="86">
        <f t="shared" si="5"/>
        <v>0</v>
      </c>
      <c r="W25" s="86">
        <f t="shared" si="6"/>
        <v>0</v>
      </c>
    </row>
    <row r="26" spans="2:23" ht="23.25">
      <c r="B26" s="186"/>
      <c r="C26" s="95">
        <v>1000</v>
      </c>
      <c r="D26" s="96" t="s">
        <v>75</v>
      </c>
      <c r="E26" s="97"/>
      <c r="F26" s="98"/>
      <c r="G26" s="98"/>
      <c r="H26" s="99">
        <f t="shared" ref="H26:H31" si="18">F26+G26+E26</f>
        <v>0</v>
      </c>
      <c r="I26" s="98"/>
      <c r="J26" s="98"/>
      <c r="K26" s="99">
        <f t="shared" ref="K26:K31" si="19">I26+J26</f>
        <v>0</v>
      </c>
      <c r="L26" s="100"/>
      <c r="M26" s="100"/>
      <c r="N26" s="99">
        <f t="shared" ref="N26:N31" si="20">L26+M26</f>
        <v>0</v>
      </c>
      <c r="O26" s="100"/>
      <c r="P26" s="100"/>
      <c r="Q26" s="99">
        <f t="shared" ref="Q26:Q31" si="21">O26+P26</f>
        <v>0</v>
      </c>
      <c r="R26" s="99"/>
      <c r="S26" s="99"/>
      <c r="T26" s="99"/>
      <c r="U26" s="100">
        <f t="shared" si="5"/>
        <v>0</v>
      </c>
      <c r="V26" s="100">
        <f t="shared" si="5"/>
        <v>0</v>
      </c>
      <c r="W26" s="99">
        <f t="shared" si="6"/>
        <v>0</v>
      </c>
    </row>
    <row r="27" spans="2:23" ht="23.25">
      <c r="B27" s="186"/>
      <c r="C27" s="95">
        <v>2000</v>
      </c>
      <c r="D27" s="96" t="s">
        <v>76</v>
      </c>
      <c r="E27" s="97"/>
      <c r="F27" s="98"/>
      <c r="G27" s="98"/>
      <c r="H27" s="99">
        <f t="shared" si="18"/>
        <v>0</v>
      </c>
      <c r="I27" s="98"/>
      <c r="J27" s="98"/>
      <c r="K27" s="99">
        <f t="shared" si="19"/>
        <v>0</v>
      </c>
      <c r="L27" s="100"/>
      <c r="M27" s="100"/>
      <c r="N27" s="99">
        <f t="shared" si="20"/>
        <v>0</v>
      </c>
      <c r="O27" s="100"/>
      <c r="P27" s="100"/>
      <c r="Q27" s="99">
        <f t="shared" si="21"/>
        <v>0</v>
      </c>
      <c r="R27" s="99"/>
      <c r="S27" s="99"/>
      <c r="T27" s="99"/>
      <c r="U27" s="100">
        <f t="shared" si="5"/>
        <v>0</v>
      </c>
      <c r="V27" s="100">
        <f t="shared" si="5"/>
        <v>0</v>
      </c>
      <c r="W27" s="99">
        <f t="shared" si="6"/>
        <v>0</v>
      </c>
    </row>
    <row r="28" spans="2:23" ht="23.25">
      <c r="B28" s="186"/>
      <c r="C28" s="95">
        <v>3000</v>
      </c>
      <c r="D28" s="96" t="s">
        <v>77</v>
      </c>
      <c r="E28" s="97"/>
      <c r="F28" s="98"/>
      <c r="G28" s="98"/>
      <c r="H28" s="99">
        <f t="shared" si="18"/>
        <v>0</v>
      </c>
      <c r="I28" s="98"/>
      <c r="J28" s="98"/>
      <c r="K28" s="99">
        <f t="shared" si="19"/>
        <v>0</v>
      </c>
      <c r="L28" s="100"/>
      <c r="M28" s="100"/>
      <c r="N28" s="99">
        <f t="shared" si="20"/>
        <v>0</v>
      </c>
      <c r="O28" s="100"/>
      <c r="P28" s="100"/>
      <c r="Q28" s="99">
        <f t="shared" si="21"/>
        <v>0</v>
      </c>
      <c r="R28" s="99"/>
      <c r="S28" s="99"/>
      <c r="T28" s="99"/>
      <c r="U28" s="100">
        <f t="shared" si="5"/>
        <v>0</v>
      </c>
      <c r="V28" s="100">
        <f t="shared" si="5"/>
        <v>0</v>
      </c>
      <c r="W28" s="99">
        <f t="shared" si="6"/>
        <v>0</v>
      </c>
    </row>
    <row r="29" spans="2:23" ht="46.5">
      <c r="B29" s="186"/>
      <c r="C29" s="95">
        <v>4000</v>
      </c>
      <c r="D29" s="96" t="s">
        <v>78</v>
      </c>
      <c r="E29" s="97"/>
      <c r="F29" s="98"/>
      <c r="G29" s="98"/>
      <c r="H29" s="99">
        <f t="shared" si="18"/>
        <v>0</v>
      </c>
      <c r="I29" s="98"/>
      <c r="J29" s="98"/>
      <c r="K29" s="99">
        <f t="shared" si="19"/>
        <v>0</v>
      </c>
      <c r="L29" s="100"/>
      <c r="M29" s="100"/>
      <c r="N29" s="99">
        <f t="shared" si="20"/>
        <v>0</v>
      </c>
      <c r="O29" s="100"/>
      <c r="P29" s="100"/>
      <c r="Q29" s="99">
        <f t="shared" si="21"/>
        <v>0</v>
      </c>
      <c r="R29" s="99"/>
      <c r="S29" s="99"/>
      <c r="T29" s="99"/>
      <c r="U29" s="100">
        <f t="shared" si="5"/>
        <v>0</v>
      </c>
      <c r="V29" s="100">
        <f t="shared" si="5"/>
        <v>0</v>
      </c>
      <c r="W29" s="99">
        <f t="shared" si="6"/>
        <v>0</v>
      </c>
    </row>
    <row r="30" spans="2:23" ht="23.25">
      <c r="B30" s="186"/>
      <c r="C30" s="95">
        <v>5000</v>
      </c>
      <c r="D30" s="96" t="s">
        <v>79</v>
      </c>
      <c r="E30" s="97"/>
      <c r="F30" s="98"/>
      <c r="G30" s="98"/>
      <c r="H30" s="99">
        <f t="shared" si="18"/>
        <v>0</v>
      </c>
      <c r="I30" s="98"/>
      <c r="J30" s="98"/>
      <c r="K30" s="99">
        <f t="shared" si="19"/>
        <v>0</v>
      </c>
      <c r="L30" s="100"/>
      <c r="M30" s="100"/>
      <c r="N30" s="99">
        <f t="shared" si="20"/>
        <v>0</v>
      </c>
      <c r="O30" s="100"/>
      <c r="P30" s="100"/>
      <c r="Q30" s="99">
        <f t="shared" si="21"/>
        <v>0</v>
      </c>
      <c r="R30" s="99"/>
      <c r="S30" s="99"/>
      <c r="T30" s="99"/>
      <c r="U30" s="100">
        <f t="shared" si="5"/>
        <v>0</v>
      </c>
      <c r="V30" s="100">
        <f t="shared" si="5"/>
        <v>0</v>
      </c>
      <c r="W30" s="99">
        <f t="shared" si="6"/>
        <v>0</v>
      </c>
    </row>
    <row r="31" spans="2:23" ht="23.25">
      <c r="B31" s="187"/>
      <c r="C31" s="95">
        <v>6000</v>
      </c>
      <c r="D31" s="96" t="s">
        <v>80</v>
      </c>
      <c r="E31" s="97"/>
      <c r="F31" s="98"/>
      <c r="G31" s="98"/>
      <c r="H31" s="99">
        <f t="shared" si="18"/>
        <v>0</v>
      </c>
      <c r="I31" s="98"/>
      <c r="J31" s="98"/>
      <c r="K31" s="99">
        <f t="shared" si="19"/>
        <v>0</v>
      </c>
      <c r="L31" s="100"/>
      <c r="M31" s="100"/>
      <c r="N31" s="99">
        <f t="shared" si="20"/>
        <v>0</v>
      </c>
      <c r="O31" s="100"/>
      <c r="P31" s="100"/>
      <c r="Q31" s="99">
        <f t="shared" si="21"/>
        <v>0</v>
      </c>
      <c r="R31" s="99"/>
      <c r="S31" s="99"/>
      <c r="T31" s="99"/>
      <c r="U31" s="100">
        <f t="shared" si="5"/>
        <v>0</v>
      </c>
      <c r="V31" s="100">
        <f t="shared" si="5"/>
        <v>0</v>
      </c>
      <c r="W31" s="99">
        <f t="shared" si="6"/>
        <v>0</v>
      </c>
    </row>
    <row r="32" spans="2:23" ht="46.5">
      <c r="B32" s="185">
        <v>5</v>
      </c>
      <c r="C32" s="84"/>
      <c r="D32" s="85" t="s">
        <v>84</v>
      </c>
      <c r="E32" s="72"/>
      <c r="F32" s="86">
        <f>SUM(F33:F38)</f>
        <v>0</v>
      </c>
      <c r="G32" s="86">
        <f t="shared" ref="G32:Q32" si="22">SUM(G33:G38)</f>
        <v>0</v>
      </c>
      <c r="H32" s="86">
        <f t="shared" si="22"/>
        <v>0</v>
      </c>
      <c r="I32" s="86">
        <f t="shared" si="22"/>
        <v>0</v>
      </c>
      <c r="J32" s="86">
        <f t="shared" si="22"/>
        <v>0</v>
      </c>
      <c r="K32" s="86">
        <f t="shared" si="22"/>
        <v>0</v>
      </c>
      <c r="L32" s="86">
        <f t="shared" si="22"/>
        <v>0</v>
      </c>
      <c r="M32" s="86">
        <f t="shared" si="22"/>
        <v>0</v>
      </c>
      <c r="N32" s="86">
        <f t="shared" si="22"/>
        <v>0</v>
      </c>
      <c r="O32" s="86">
        <f t="shared" si="22"/>
        <v>0</v>
      </c>
      <c r="P32" s="86">
        <f t="shared" si="22"/>
        <v>0</v>
      </c>
      <c r="Q32" s="86">
        <f t="shared" si="22"/>
        <v>0</v>
      </c>
      <c r="R32" s="86"/>
      <c r="S32" s="86"/>
      <c r="T32" s="86"/>
      <c r="U32" s="86">
        <f t="shared" si="5"/>
        <v>0</v>
      </c>
      <c r="V32" s="86">
        <f t="shared" si="5"/>
        <v>0</v>
      </c>
      <c r="W32" s="86">
        <f t="shared" si="6"/>
        <v>0</v>
      </c>
    </row>
    <row r="33" spans="2:23" ht="23.25">
      <c r="B33" s="186"/>
      <c r="C33" s="95">
        <v>1000</v>
      </c>
      <c r="D33" s="96" t="s">
        <v>75</v>
      </c>
      <c r="E33" s="97"/>
      <c r="F33" s="98"/>
      <c r="G33" s="98"/>
      <c r="H33" s="99">
        <f t="shared" ref="H33:H38" si="23">F33+G33+E33</f>
        <v>0</v>
      </c>
      <c r="I33" s="98"/>
      <c r="J33" s="98"/>
      <c r="K33" s="99">
        <f t="shared" ref="K33:K38" si="24">I33+J33</f>
        <v>0</v>
      </c>
      <c r="L33" s="100"/>
      <c r="M33" s="100"/>
      <c r="N33" s="99">
        <f t="shared" ref="N33:N38" si="25">L33+M33</f>
        <v>0</v>
      </c>
      <c r="O33" s="100"/>
      <c r="P33" s="100"/>
      <c r="Q33" s="99">
        <f t="shared" ref="Q33:Q38" si="26">O33+P33</f>
        <v>0</v>
      </c>
      <c r="R33" s="99"/>
      <c r="S33" s="99"/>
      <c r="T33" s="99"/>
      <c r="U33" s="100">
        <f t="shared" si="5"/>
        <v>0</v>
      </c>
      <c r="V33" s="100">
        <f t="shared" si="5"/>
        <v>0</v>
      </c>
      <c r="W33" s="99">
        <f t="shared" si="6"/>
        <v>0</v>
      </c>
    </row>
    <row r="34" spans="2:23" ht="23.25">
      <c r="B34" s="186"/>
      <c r="C34" s="95">
        <v>2000</v>
      </c>
      <c r="D34" s="96" t="s">
        <v>76</v>
      </c>
      <c r="E34" s="97"/>
      <c r="F34" s="98"/>
      <c r="G34" s="98"/>
      <c r="H34" s="99">
        <f t="shared" si="23"/>
        <v>0</v>
      </c>
      <c r="I34" s="98"/>
      <c r="J34" s="98"/>
      <c r="K34" s="99">
        <f t="shared" si="24"/>
        <v>0</v>
      </c>
      <c r="L34" s="100"/>
      <c r="M34" s="100"/>
      <c r="N34" s="99">
        <f t="shared" si="25"/>
        <v>0</v>
      </c>
      <c r="O34" s="100"/>
      <c r="P34" s="100"/>
      <c r="Q34" s="99">
        <f t="shared" si="26"/>
        <v>0</v>
      </c>
      <c r="R34" s="99"/>
      <c r="S34" s="99"/>
      <c r="T34" s="99"/>
      <c r="U34" s="100">
        <f t="shared" si="5"/>
        <v>0</v>
      </c>
      <c r="V34" s="100">
        <f t="shared" si="5"/>
        <v>0</v>
      </c>
      <c r="W34" s="99">
        <f t="shared" si="6"/>
        <v>0</v>
      </c>
    </row>
    <row r="35" spans="2:23" ht="23.25">
      <c r="B35" s="186"/>
      <c r="C35" s="95">
        <v>3000</v>
      </c>
      <c r="D35" s="96" t="s">
        <v>77</v>
      </c>
      <c r="E35" s="97"/>
      <c r="F35" s="98"/>
      <c r="G35" s="98"/>
      <c r="H35" s="99">
        <f t="shared" si="23"/>
        <v>0</v>
      </c>
      <c r="I35" s="98"/>
      <c r="J35" s="98"/>
      <c r="K35" s="99">
        <f t="shared" si="24"/>
        <v>0</v>
      </c>
      <c r="L35" s="100"/>
      <c r="M35" s="100"/>
      <c r="N35" s="99">
        <f t="shared" si="25"/>
        <v>0</v>
      </c>
      <c r="O35" s="100"/>
      <c r="P35" s="100"/>
      <c r="Q35" s="99">
        <f t="shared" si="26"/>
        <v>0</v>
      </c>
      <c r="R35" s="99"/>
      <c r="S35" s="99"/>
      <c r="T35" s="99"/>
      <c r="U35" s="100">
        <f t="shared" si="5"/>
        <v>0</v>
      </c>
      <c r="V35" s="100">
        <f t="shared" si="5"/>
        <v>0</v>
      </c>
      <c r="W35" s="99">
        <f t="shared" si="6"/>
        <v>0</v>
      </c>
    </row>
    <row r="36" spans="2:23" ht="46.5">
      <c r="B36" s="186"/>
      <c r="C36" s="95">
        <v>4000</v>
      </c>
      <c r="D36" s="96" t="s">
        <v>78</v>
      </c>
      <c r="E36" s="97"/>
      <c r="F36" s="98"/>
      <c r="G36" s="98"/>
      <c r="H36" s="99">
        <f t="shared" si="23"/>
        <v>0</v>
      </c>
      <c r="I36" s="98"/>
      <c r="J36" s="98"/>
      <c r="K36" s="99">
        <f t="shared" si="24"/>
        <v>0</v>
      </c>
      <c r="L36" s="100"/>
      <c r="M36" s="100"/>
      <c r="N36" s="99">
        <f t="shared" si="25"/>
        <v>0</v>
      </c>
      <c r="O36" s="100"/>
      <c r="P36" s="100"/>
      <c r="Q36" s="99">
        <f t="shared" si="26"/>
        <v>0</v>
      </c>
      <c r="R36" s="99"/>
      <c r="S36" s="99"/>
      <c r="T36" s="99"/>
      <c r="U36" s="100">
        <f t="shared" si="5"/>
        <v>0</v>
      </c>
      <c r="V36" s="100">
        <f t="shared" si="5"/>
        <v>0</v>
      </c>
      <c r="W36" s="99">
        <f t="shared" si="6"/>
        <v>0</v>
      </c>
    </row>
    <row r="37" spans="2:23" ht="23.25">
      <c r="B37" s="186"/>
      <c r="C37" s="95">
        <v>5000</v>
      </c>
      <c r="D37" s="96" t="s">
        <v>79</v>
      </c>
      <c r="E37" s="97"/>
      <c r="F37" s="98"/>
      <c r="G37" s="98"/>
      <c r="H37" s="99">
        <f t="shared" si="23"/>
        <v>0</v>
      </c>
      <c r="I37" s="98"/>
      <c r="J37" s="98"/>
      <c r="K37" s="99">
        <f t="shared" si="24"/>
        <v>0</v>
      </c>
      <c r="L37" s="100"/>
      <c r="M37" s="100"/>
      <c r="N37" s="99">
        <f t="shared" si="25"/>
        <v>0</v>
      </c>
      <c r="O37" s="100"/>
      <c r="P37" s="100"/>
      <c r="Q37" s="99">
        <f t="shared" si="26"/>
        <v>0</v>
      </c>
      <c r="R37" s="99"/>
      <c r="S37" s="99"/>
      <c r="T37" s="99"/>
      <c r="U37" s="100">
        <f t="shared" si="5"/>
        <v>0</v>
      </c>
      <c r="V37" s="100">
        <f t="shared" si="5"/>
        <v>0</v>
      </c>
      <c r="W37" s="99">
        <f t="shared" si="6"/>
        <v>0</v>
      </c>
    </row>
    <row r="38" spans="2:23" ht="23.25">
      <c r="B38" s="187"/>
      <c r="C38" s="95">
        <v>6000</v>
      </c>
      <c r="D38" s="96" t="s">
        <v>80</v>
      </c>
      <c r="E38" s="97"/>
      <c r="F38" s="98"/>
      <c r="G38" s="98"/>
      <c r="H38" s="99">
        <f t="shared" si="23"/>
        <v>0</v>
      </c>
      <c r="I38" s="98"/>
      <c r="J38" s="98"/>
      <c r="K38" s="99">
        <f t="shared" si="24"/>
        <v>0</v>
      </c>
      <c r="L38" s="100"/>
      <c r="M38" s="100"/>
      <c r="N38" s="99">
        <f t="shared" si="25"/>
        <v>0</v>
      </c>
      <c r="O38" s="100"/>
      <c r="P38" s="100"/>
      <c r="Q38" s="99">
        <f t="shared" si="26"/>
        <v>0</v>
      </c>
      <c r="R38" s="99"/>
      <c r="S38" s="99"/>
      <c r="T38" s="99"/>
      <c r="U38" s="100">
        <f t="shared" si="5"/>
        <v>0</v>
      </c>
      <c r="V38" s="100">
        <f t="shared" si="5"/>
        <v>0</v>
      </c>
      <c r="W38" s="99">
        <f t="shared" si="6"/>
        <v>0</v>
      </c>
    </row>
    <row r="39" spans="2:23" ht="46.5">
      <c r="B39" s="185">
        <v>6</v>
      </c>
      <c r="C39" s="84"/>
      <c r="D39" s="85" t="s">
        <v>85</v>
      </c>
      <c r="E39" s="72"/>
      <c r="F39" s="86">
        <f>SUM(F40:F45)</f>
        <v>0</v>
      </c>
      <c r="G39" s="86">
        <f t="shared" ref="G39:Q39" si="27">SUM(G40:G45)</f>
        <v>0</v>
      </c>
      <c r="H39" s="86">
        <f t="shared" si="27"/>
        <v>0</v>
      </c>
      <c r="I39" s="86">
        <f t="shared" si="27"/>
        <v>0</v>
      </c>
      <c r="J39" s="86">
        <f t="shared" si="27"/>
        <v>0</v>
      </c>
      <c r="K39" s="86">
        <f t="shared" si="27"/>
        <v>0</v>
      </c>
      <c r="L39" s="86">
        <f t="shared" si="27"/>
        <v>0</v>
      </c>
      <c r="M39" s="86">
        <f t="shared" si="27"/>
        <v>0</v>
      </c>
      <c r="N39" s="86">
        <f t="shared" si="27"/>
        <v>0</v>
      </c>
      <c r="O39" s="86">
        <f t="shared" si="27"/>
        <v>0</v>
      </c>
      <c r="P39" s="86">
        <f t="shared" si="27"/>
        <v>0</v>
      </c>
      <c r="Q39" s="86">
        <f t="shared" si="27"/>
        <v>0</v>
      </c>
      <c r="R39" s="86"/>
      <c r="S39" s="86"/>
      <c r="T39" s="86"/>
      <c r="U39" s="86">
        <f t="shared" si="5"/>
        <v>0</v>
      </c>
      <c r="V39" s="86">
        <f t="shared" si="5"/>
        <v>0</v>
      </c>
      <c r="W39" s="86">
        <f t="shared" si="6"/>
        <v>0</v>
      </c>
    </row>
    <row r="40" spans="2:23" ht="23.25">
      <c r="B40" s="186"/>
      <c r="C40" s="95">
        <v>1000</v>
      </c>
      <c r="D40" s="96" t="s">
        <v>75</v>
      </c>
      <c r="E40" s="97"/>
      <c r="F40" s="98"/>
      <c r="G40" s="98"/>
      <c r="H40" s="99">
        <f t="shared" ref="H40:H45" si="28">F40+G40+E40</f>
        <v>0</v>
      </c>
      <c r="I40" s="98"/>
      <c r="J40" s="98"/>
      <c r="K40" s="99">
        <f t="shared" ref="K40:K45" si="29">I40+J40</f>
        <v>0</v>
      </c>
      <c r="L40" s="100"/>
      <c r="M40" s="100"/>
      <c r="N40" s="99">
        <f t="shared" ref="N40:N45" si="30">L40+M40</f>
        <v>0</v>
      </c>
      <c r="O40" s="100"/>
      <c r="P40" s="100"/>
      <c r="Q40" s="99">
        <f t="shared" ref="Q40:Q45" si="31">O40+P40</f>
        <v>0</v>
      </c>
      <c r="R40" s="99"/>
      <c r="S40" s="99"/>
      <c r="T40" s="99"/>
      <c r="U40" s="100">
        <f t="shared" si="5"/>
        <v>0</v>
      </c>
      <c r="V40" s="100">
        <f t="shared" si="5"/>
        <v>0</v>
      </c>
      <c r="W40" s="99">
        <f t="shared" si="6"/>
        <v>0</v>
      </c>
    </row>
    <row r="41" spans="2:23" ht="23.25">
      <c r="B41" s="186"/>
      <c r="C41" s="95">
        <v>2000</v>
      </c>
      <c r="D41" s="96" t="s">
        <v>76</v>
      </c>
      <c r="E41" s="97"/>
      <c r="F41" s="98"/>
      <c r="G41" s="98"/>
      <c r="H41" s="99">
        <f t="shared" si="28"/>
        <v>0</v>
      </c>
      <c r="I41" s="98"/>
      <c r="J41" s="98"/>
      <c r="K41" s="99">
        <f t="shared" si="29"/>
        <v>0</v>
      </c>
      <c r="L41" s="100"/>
      <c r="M41" s="100"/>
      <c r="N41" s="99">
        <f t="shared" si="30"/>
        <v>0</v>
      </c>
      <c r="O41" s="100"/>
      <c r="P41" s="100"/>
      <c r="Q41" s="99">
        <f t="shared" si="31"/>
        <v>0</v>
      </c>
      <c r="R41" s="99"/>
      <c r="S41" s="99"/>
      <c r="T41" s="99"/>
      <c r="U41" s="100">
        <f t="shared" si="5"/>
        <v>0</v>
      </c>
      <c r="V41" s="100">
        <f t="shared" si="5"/>
        <v>0</v>
      </c>
      <c r="W41" s="99">
        <f t="shared" si="6"/>
        <v>0</v>
      </c>
    </row>
    <row r="42" spans="2:23" ht="23.25">
      <c r="B42" s="186"/>
      <c r="C42" s="95">
        <v>3000</v>
      </c>
      <c r="D42" s="96" t="s">
        <v>77</v>
      </c>
      <c r="E42" s="97"/>
      <c r="F42" s="98"/>
      <c r="G42" s="98"/>
      <c r="H42" s="99">
        <f t="shared" si="28"/>
        <v>0</v>
      </c>
      <c r="I42" s="98"/>
      <c r="J42" s="98"/>
      <c r="K42" s="99">
        <f t="shared" si="29"/>
        <v>0</v>
      </c>
      <c r="L42" s="100"/>
      <c r="M42" s="100"/>
      <c r="N42" s="99">
        <f t="shared" si="30"/>
        <v>0</v>
      </c>
      <c r="O42" s="100"/>
      <c r="P42" s="100"/>
      <c r="Q42" s="99">
        <f t="shared" si="31"/>
        <v>0</v>
      </c>
      <c r="R42" s="99"/>
      <c r="S42" s="99"/>
      <c r="T42" s="99"/>
      <c r="U42" s="100">
        <f t="shared" si="5"/>
        <v>0</v>
      </c>
      <c r="V42" s="100">
        <f t="shared" si="5"/>
        <v>0</v>
      </c>
      <c r="W42" s="99">
        <f t="shared" si="6"/>
        <v>0</v>
      </c>
    </row>
    <row r="43" spans="2:23" ht="46.5">
      <c r="B43" s="186"/>
      <c r="C43" s="95">
        <v>4000</v>
      </c>
      <c r="D43" s="96" t="s">
        <v>78</v>
      </c>
      <c r="E43" s="97"/>
      <c r="F43" s="98"/>
      <c r="G43" s="98"/>
      <c r="H43" s="99">
        <f t="shared" si="28"/>
        <v>0</v>
      </c>
      <c r="I43" s="98"/>
      <c r="J43" s="98"/>
      <c r="K43" s="99">
        <f t="shared" si="29"/>
        <v>0</v>
      </c>
      <c r="L43" s="100"/>
      <c r="M43" s="100"/>
      <c r="N43" s="99">
        <f t="shared" si="30"/>
        <v>0</v>
      </c>
      <c r="O43" s="100"/>
      <c r="P43" s="100"/>
      <c r="Q43" s="99">
        <f t="shared" si="31"/>
        <v>0</v>
      </c>
      <c r="R43" s="99"/>
      <c r="S43" s="99"/>
      <c r="T43" s="99"/>
      <c r="U43" s="100">
        <f t="shared" si="5"/>
        <v>0</v>
      </c>
      <c r="V43" s="100">
        <f t="shared" si="5"/>
        <v>0</v>
      </c>
      <c r="W43" s="99">
        <f t="shared" si="6"/>
        <v>0</v>
      </c>
    </row>
    <row r="44" spans="2:23" ht="23.25">
      <c r="B44" s="186"/>
      <c r="C44" s="95">
        <v>5000</v>
      </c>
      <c r="D44" s="96" t="s">
        <v>79</v>
      </c>
      <c r="E44" s="97"/>
      <c r="F44" s="98"/>
      <c r="G44" s="98"/>
      <c r="H44" s="99">
        <f t="shared" si="28"/>
        <v>0</v>
      </c>
      <c r="I44" s="98"/>
      <c r="J44" s="98"/>
      <c r="K44" s="99">
        <f t="shared" si="29"/>
        <v>0</v>
      </c>
      <c r="L44" s="100"/>
      <c r="M44" s="100"/>
      <c r="N44" s="99">
        <f t="shared" si="30"/>
        <v>0</v>
      </c>
      <c r="O44" s="100"/>
      <c r="P44" s="100"/>
      <c r="Q44" s="99">
        <f t="shared" si="31"/>
        <v>0</v>
      </c>
      <c r="R44" s="99"/>
      <c r="S44" s="99"/>
      <c r="T44" s="99"/>
      <c r="U44" s="100">
        <f t="shared" si="5"/>
        <v>0</v>
      </c>
      <c r="V44" s="100">
        <f t="shared" si="5"/>
        <v>0</v>
      </c>
      <c r="W44" s="99">
        <f t="shared" si="6"/>
        <v>0</v>
      </c>
    </row>
    <row r="45" spans="2:23" ht="23.25">
      <c r="B45" s="187"/>
      <c r="C45" s="95">
        <v>6000</v>
      </c>
      <c r="D45" s="96" t="s">
        <v>80</v>
      </c>
      <c r="E45" s="97"/>
      <c r="F45" s="98"/>
      <c r="G45" s="98"/>
      <c r="H45" s="99">
        <f t="shared" si="28"/>
        <v>0</v>
      </c>
      <c r="I45" s="98"/>
      <c r="J45" s="98"/>
      <c r="K45" s="99">
        <f t="shared" si="29"/>
        <v>0</v>
      </c>
      <c r="L45" s="100"/>
      <c r="M45" s="100"/>
      <c r="N45" s="99">
        <f t="shared" si="30"/>
        <v>0</v>
      </c>
      <c r="O45" s="100"/>
      <c r="P45" s="100"/>
      <c r="Q45" s="99">
        <f t="shared" si="31"/>
        <v>0</v>
      </c>
      <c r="R45" s="99"/>
      <c r="S45" s="99"/>
      <c r="T45" s="99"/>
      <c r="U45" s="100">
        <f t="shared" si="5"/>
        <v>0</v>
      </c>
      <c r="V45" s="100">
        <f t="shared" si="5"/>
        <v>0</v>
      </c>
      <c r="W45" s="99">
        <f t="shared" si="6"/>
        <v>0</v>
      </c>
    </row>
    <row r="46" spans="2:23" ht="23.25">
      <c r="B46" s="185">
        <v>7</v>
      </c>
      <c r="C46" s="84"/>
      <c r="D46" s="85" t="s">
        <v>86</v>
      </c>
      <c r="E46" s="72"/>
      <c r="F46" s="86">
        <f>SUM(F47:F52)</f>
        <v>3141678</v>
      </c>
      <c r="G46" s="86">
        <f t="shared" ref="G46:Q46" si="32">SUM(G47:G52)</f>
        <v>0</v>
      </c>
      <c r="H46" s="86">
        <f t="shared" si="32"/>
        <v>3141678</v>
      </c>
      <c r="I46" s="86">
        <f t="shared" si="32"/>
        <v>0</v>
      </c>
      <c r="J46" s="86">
        <f t="shared" si="32"/>
        <v>0</v>
      </c>
      <c r="K46" s="86">
        <f t="shared" si="32"/>
        <v>0</v>
      </c>
      <c r="L46" s="86">
        <f t="shared" si="32"/>
        <v>0</v>
      </c>
      <c r="M46" s="86">
        <f t="shared" si="32"/>
        <v>0</v>
      </c>
      <c r="N46" s="86">
        <f t="shared" si="32"/>
        <v>0</v>
      </c>
      <c r="O46" s="86">
        <f t="shared" si="32"/>
        <v>2707111.9099999997</v>
      </c>
      <c r="P46" s="86">
        <f t="shared" si="32"/>
        <v>0</v>
      </c>
      <c r="Q46" s="86">
        <f t="shared" si="32"/>
        <v>2707111.9099999997</v>
      </c>
      <c r="R46" s="86">
        <f>SUM(R47:R52)</f>
        <v>0</v>
      </c>
      <c r="S46" s="86">
        <f t="shared" ref="S46:T46" si="33">SUM(S47:S52)</f>
        <v>0</v>
      </c>
      <c r="T46" s="86">
        <f t="shared" si="33"/>
        <v>0</v>
      </c>
      <c r="U46" s="86">
        <f t="shared" si="5"/>
        <v>434566.09000000032</v>
      </c>
      <c r="V46" s="86">
        <f t="shared" si="5"/>
        <v>0</v>
      </c>
      <c r="W46" s="86">
        <f t="shared" si="6"/>
        <v>434566.09000000032</v>
      </c>
    </row>
    <row r="47" spans="2:23" s="93" customFormat="1" ht="23.25">
      <c r="B47" s="186"/>
      <c r="C47" s="87">
        <v>1000</v>
      </c>
      <c r="D47" s="94" t="s">
        <v>75</v>
      </c>
      <c r="E47" s="89"/>
      <c r="F47" s="90"/>
      <c r="G47" s="90"/>
      <c r="H47" s="78">
        <f t="shared" ref="H47:H52" si="34">F47+G47+E47</f>
        <v>0</v>
      </c>
      <c r="I47" s="90"/>
      <c r="J47" s="90"/>
      <c r="K47" s="78">
        <f t="shared" ref="K47:K52" si="35">I47+J47</f>
        <v>0</v>
      </c>
      <c r="L47" s="91"/>
      <c r="M47" s="91"/>
      <c r="N47" s="78">
        <f t="shared" ref="N47:N52" si="36">L47+M47</f>
        <v>0</v>
      </c>
      <c r="O47" s="91"/>
      <c r="P47" s="91"/>
      <c r="Q47" s="78">
        <f t="shared" ref="Q47:Q52" si="37">O47+P47</f>
        <v>0</v>
      </c>
      <c r="R47" s="78"/>
      <c r="S47" s="78"/>
      <c r="T47" s="78">
        <f>SUM(R47:S47)</f>
        <v>0</v>
      </c>
      <c r="U47" s="91">
        <f t="shared" si="5"/>
        <v>0</v>
      </c>
      <c r="V47" s="91">
        <f t="shared" si="5"/>
        <v>0</v>
      </c>
      <c r="W47" s="78">
        <f t="shared" si="6"/>
        <v>0</v>
      </c>
    </row>
    <row r="48" spans="2:23" s="93" customFormat="1" ht="23.25">
      <c r="B48" s="186"/>
      <c r="C48" s="87">
        <v>2000</v>
      </c>
      <c r="D48" s="88" t="s">
        <v>76</v>
      </c>
      <c r="E48" s="89"/>
      <c r="F48" s="90">
        <v>145500</v>
      </c>
      <c r="G48" s="90"/>
      <c r="H48" s="78">
        <f t="shared" si="34"/>
        <v>145500</v>
      </c>
      <c r="I48" s="90"/>
      <c r="J48" s="90"/>
      <c r="K48" s="78">
        <f t="shared" si="35"/>
        <v>0</v>
      </c>
      <c r="L48" s="91"/>
      <c r="M48" s="91"/>
      <c r="N48" s="78">
        <f t="shared" si="36"/>
        <v>0</v>
      </c>
      <c r="O48" s="91">
        <v>73499.8</v>
      </c>
      <c r="P48" s="91"/>
      <c r="Q48" s="78">
        <f t="shared" si="37"/>
        <v>73499.8</v>
      </c>
      <c r="R48" s="78">
        <v>0</v>
      </c>
      <c r="S48" s="78"/>
      <c r="T48" s="78">
        <f t="shared" ref="T48:T52" si="38">SUM(R48:S48)</f>
        <v>0</v>
      </c>
      <c r="U48" s="91">
        <f t="shared" si="5"/>
        <v>72000.2</v>
      </c>
      <c r="V48" s="91">
        <f t="shared" si="5"/>
        <v>0</v>
      </c>
      <c r="W48" s="78">
        <f t="shared" si="6"/>
        <v>72000.2</v>
      </c>
    </row>
    <row r="49" spans="2:23" s="93" customFormat="1" ht="23.25">
      <c r="B49" s="186"/>
      <c r="C49" s="87">
        <v>3000</v>
      </c>
      <c r="D49" s="94" t="s">
        <v>77</v>
      </c>
      <c r="E49" s="89"/>
      <c r="F49" s="90">
        <v>0</v>
      </c>
      <c r="G49" s="90"/>
      <c r="H49" s="78">
        <f t="shared" si="34"/>
        <v>0</v>
      </c>
      <c r="I49" s="90"/>
      <c r="J49" s="90"/>
      <c r="K49" s="78">
        <f t="shared" si="35"/>
        <v>0</v>
      </c>
      <c r="L49" s="91"/>
      <c r="M49" s="91"/>
      <c r="N49" s="78">
        <f t="shared" si="36"/>
        <v>0</v>
      </c>
      <c r="O49" s="91"/>
      <c r="P49" s="91"/>
      <c r="Q49" s="78">
        <f t="shared" si="37"/>
        <v>0</v>
      </c>
      <c r="R49" s="78"/>
      <c r="S49" s="78"/>
      <c r="T49" s="78">
        <f t="shared" si="38"/>
        <v>0</v>
      </c>
      <c r="U49" s="91">
        <f t="shared" si="5"/>
        <v>0</v>
      </c>
      <c r="V49" s="91">
        <f t="shared" si="5"/>
        <v>0</v>
      </c>
      <c r="W49" s="78">
        <f t="shared" si="6"/>
        <v>0</v>
      </c>
    </row>
    <row r="50" spans="2:23" s="93" customFormat="1" ht="46.5">
      <c r="B50" s="186"/>
      <c r="C50" s="87">
        <v>4000</v>
      </c>
      <c r="D50" s="94" t="s">
        <v>78</v>
      </c>
      <c r="E50" s="89"/>
      <c r="F50" s="90">
        <v>0</v>
      </c>
      <c r="G50" s="90"/>
      <c r="H50" s="78">
        <f t="shared" si="34"/>
        <v>0</v>
      </c>
      <c r="I50" s="90"/>
      <c r="J50" s="90"/>
      <c r="K50" s="78">
        <f t="shared" si="35"/>
        <v>0</v>
      </c>
      <c r="L50" s="91"/>
      <c r="M50" s="91"/>
      <c r="N50" s="78">
        <f t="shared" si="36"/>
        <v>0</v>
      </c>
      <c r="O50" s="91"/>
      <c r="P50" s="91"/>
      <c r="Q50" s="78">
        <f t="shared" si="37"/>
        <v>0</v>
      </c>
      <c r="R50" s="78"/>
      <c r="S50" s="78"/>
      <c r="T50" s="78">
        <f t="shared" si="38"/>
        <v>0</v>
      </c>
      <c r="U50" s="91">
        <f t="shared" si="5"/>
        <v>0</v>
      </c>
      <c r="V50" s="91">
        <f t="shared" si="5"/>
        <v>0</v>
      </c>
      <c r="W50" s="78">
        <f t="shared" si="6"/>
        <v>0</v>
      </c>
    </row>
    <row r="51" spans="2:23" s="93" customFormat="1" ht="23.25">
      <c r="B51" s="186"/>
      <c r="C51" s="87">
        <v>5000</v>
      </c>
      <c r="D51" s="88" t="s">
        <v>79</v>
      </c>
      <c r="E51" s="89"/>
      <c r="F51" s="90">
        <v>2996178</v>
      </c>
      <c r="G51" s="90"/>
      <c r="H51" s="78">
        <f t="shared" si="34"/>
        <v>2996178</v>
      </c>
      <c r="I51" s="90">
        <v>0</v>
      </c>
      <c r="J51" s="90"/>
      <c r="K51" s="78">
        <f t="shared" si="35"/>
        <v>0</v>
      </c>
      <c r="L51" s="91"/>
      <c r="M51" s="91"/>
      <c r="N51" s="78">
        <f t="shared" si="36"/>
        <v>0</v>
      </c>
      <c r="O51" s="91">
        <v>2633612.11</v>
      </c>
      <c r="P51" s="91"/>
      <c r="Q51" s="78">
        <f t="shared" si="37"/>
        <v>2633612.11</v>
      </c>
      <c r="R51" s="78">
        <v>0</v>
      </c>
      <c r="S51" s="78"/>
      <c r="T51" s="78">
        <f t="shared" si="38"/>
        <v>0</v>
      </c>
      <c r="U51" s="91">
        <f t="shared" si="5"/>
        <v>362565.89000000013</v>
      </c>
      <c r="V51" s="91">
        <f t="shared" si="5"/>
        <v>0</v>
      </c>
      <c r="W51" s="78">
        <f t="shared" si="6"/>
        <v>362565.89000000013</v>
      </c>
    </row>
    <row r="52" spans="2:23" s="93" customFormat="1" ht="23.25">
      <c r="B52" s="187"/>
      <c r="C52" s="87">
        <v>6000</v>
      </c>
      <c r="D52" s="94" t="s">
        <v>80</v>
      </c>
      <c r="E52" s="89"/>
      <c r="F52" s="90">
        <v>0</v>
      </c>
      <c r="G52" s="90"/>
      <c r="H52" s="78">
        <f t="shared" si="34"/>
        <v>0</v>
      </c>
      <c r="I52" s="90"/>
      <c r="J52" s="90"/>
      <c r="K52" s="78">
        <f t="shared" si="35"/>
        <v>0</v>
      </c>
      <c r="L52" s="91"/>
      <c r="M52" s="91"/>
      <c r="N52" s="78">
        <f t="shared" si="36"/>
        <v>0</v>
      </c>
      <c r="O52" s="91"/>
      <c r="P52" s="91"/>
      <c r="Q52" s="78">
        <f t="shared" si="37"/>
        <v>0</v>
      </c>
      <c r="R52" s="78"/>
      <c r="S52" s="78"/>
      <c r="T52" s="78">
        <f t="shared" si="38"/>
        <v>0</v>
      </c>
      <c r="U52" s="91">
        <f t="shared" si="5"/>
        <v>0</v>
      </c>
      <c r="V52" s="91">
        <f t="shared" si="5"/>
        <v>0</v>
      </c>
      <c r="W52" s="78">
        <f t="shared" si="6"/>
        <v>0</v>
      </c>
    </row>
    <row r="53" spans="2:23" ht="23.25">
      <c r="B53" s="185">
        <v>8</v>
      </c>
      <c r="C53" s="84"/>
      <c r="D53" s="85" t="s">
        <v>87</v>
      </c>
      <c r="E53" s="72"/>
      <c r="F53" s="86">
        <f>SUM(F54:F59)</f>
        <v>0</v>
      </c>
      <c r="G53" s="86">
        <f t="shared" ref="G53:Q53" si="39">SUM(G54:G59)</f>
        <v>0</v>
      </c>
      <c r="H53" s="86">
        <f t="shared" si="39"/>
        <v>0</v>
      </c>
      <c r="I53" s="86">
        <f t="shared" si="39"/>
        <v>0</v>
      </c>
      <c r="J53" s="86">
        <f t="shared" si="39"/>
        <v>0</v>
      </c>
      <c r="K53" s="86">
        <f t="shared" si="39"/>
        <v>0</v>
      </c>
      <c r="L53" s="86">
        <f t="shared" si="39"/>
        <v>0</v>
      </c>
      <c r="M53" s="86">
        <f t="shared" si="39"/>
        <v>0</v>
      </c>
      <c r="N53" s="86">
        <f t="shared" si="39"/>
        <v>0</v>
      </c>
      <c r="O53" s="86">
        <f t="shared" si="39"/>
        <v>0</v>
      </c>
      <c r="P53" s="86">
        <f t="shared" si="39"/>
        <v>0</v>
      </c>
      <c r="Q53" s="86">
        <f t="shared" si="39"/>
        <v>0</v>
      </c>
      <c r="R53" s="86"/>
      <c r="S53" s="86"/>
      <c r="T53" s="86"/>
      <c r="U53" s="86">
        <f t="shared" si="5"/>
        <v>0</v>
      </c>
      <c r="V53" s="86">
        <f t="shared" si="5"/>
        <v>0</v>
      </c>
      <c r="W53" s="86">
        <f t="shared" si="6"/>
        <v>0</v>
      </c>
    </row>
    <row r="54" spans="2:23" ht="23.25">
      <c r="B54" s="186"/>
      <c r="C54" s="95">
        <v>1000</v>
      </c>
      <c r="D54" s="96" t="s">
        <v>75</v>
      </c>
      <c r="E54" s="97"/>
      <c r="F54" s="98"/>
      <c r="G54" s="98"/>
      <c r="H54" s="99">
        <f t="shared" ref="H54:H59" si="40">F54+G54+E54</f>
        <v>0</v>
      </c>
      <c r="I54" s="98"/>
      <c r="J54" s="98"/>
      <c r="K54" s="99">
        <f t="shared" ref="K54:K59" si="41">I54+J54</f>
        <v>0</v>
      </c>
      <c r="L54" s="100"/>
      <c r="M54" s="100"/>
      <c r="N54" s="99">
        <f t="shared" ref="N54:N59" si="42">L54+M54</f>
        <v>0</v>
      </c>
      <c r="O54" s="100"/>
      <c r="P54" s="100"/>
      <c r="Q54" s="99">
        <f t="shared" ref="Q54:Q59" si="43">O54+P54</f>
        <v>0</v>
      </c>
      <c r="R54" s="99"/>
      <c r="S54" s="99"/>
      <c r="T54" s="99"/>
      <c r="U54" s="100">
        <f t="shared" si="5"/>
        <v>0</v>
      </c>
      <c r="V54" s="100">
        <f t="shared" si="5"/>
        <v>0</v>
      </c>
      <c r="W54" s="99">
        <f t="shared" si="6"/>
        <v>0</v>
      </c>
    </row>
    <row r="55" spans="2:23" ht="23.25">
      <c r="B55" s="186"/>
      <c r="C55" s="95">
        <v>2000</v>
      </c>
      <c r="D55" s="96" t="s">
        <v>76</v>
      </c>
      <c r="E55" s="97"/>
      <c r="F55" s="98"/>
      <c r="G55" s="98"/>
      <c r="H55" s="99">
        <f t="shared" si="40"/>
        <v>0</v>
      </c>
      <c r="I55" s="98"/>
      <c r="J55" s="98"/>
      <c r="K55" s="99">
        <f t="shared" si="41"/>
        <v>0</v>
      </c>
      <c r="L55" s="100"/>
      <c r="M55" s="100"/>
      <c r="N55" s="99">
        <f t="shared" si="42"/>
        <v>0</v>
      </c>
      <c r="O55" s="100"/>
      <c r="P55" s="100"/>
      <c r="Q55" s="99">
        <f t="shared" si="43"/>
        <v>0</v>
      </c>
      <c r="R55" s="99"/>
      <c r="S55" s="99"/>
      <c r="T55" s="99"/>
      <c r="U55" s="100">
        <f t="shared" si="5"/>
        <v>0</v>
      </c>
      <c r="V55" s="100">
        <f t="shared" si="5"/>
        <v>0</v>
      </c>
      <c r="W55" s="99">
        <f t="shared" si="6"/>
        <v>0</v>
      </c>
    </row>
    <row r="56" spans="2:23" ht="23.25">
      <c r="B56" s="186"/>
      <c r="C56" s="95">
        <v>3000</v>
      </c>
      <c r="D56" s="96" t="s">
        <v>77</v>
      </c>
      <c r="E56" s="97"/>
      <c r="F56" s="98"/>
      <c r="G56" s="98"/>
      <c r="H56" s="99">
        <f t="shared" si="40"/>
        <v>0</v>
      </c>
      <c r="I56" s="98"/>
      <c r="J56" s="98"/>
      <c r="K56" s="99">
        <f t="shared" si="41"/>
        <v>0</v>
      </c>
      <c r="L56" s="100"/>
      <c r="M56" s="100"/>
      <c r="N56" s="99">
        <f t="shared" si="42"/>
        <v>0</v>
      </c>
      <c r="O56" s="100"/>
      <c r="P56" s="100"/>
      <c r="Q56" s="99">
        <f t="shared" si="43"/>
        <v>0</v>
      </c>
      <c r="R56" s="99"/>
      <c r="S56" s="99"/>
      <c r="T56" s="99"/>
      <c r="U56" s="100">
        <f t="shared" si="5"/>
        <v>0</v>
      </c>
      <c r="V56" s="100">
        <f t="shared" si="5"/>
        <v>0</v>
      </c>
      <c r="W56" s="99">
        <f t="shared" si="6"/>
        <v>0</v>
      </c>
    </row>
    <row r="57" spans="2:23" ht="46.5">
      <c r="B57" s="186"/>
      <c r="C57" s="95">
        <v>4000</v>
      </c>
      <c r="D57" s="96" t="s">
        <v>78</v>
      </c>
      <c r="E57" s="97"/>
      <c r="F57" s="98"/>
      <c r="G57" s="98"/>
      <c r="H57" s="99">
        <f t="shared" si="40"/>
        <v>0</v>
      </c>
      <c r="I57" s="98"/>
      <c r="J57" s="98"/>
      <c r="K57" s="99">
        <f t="shared" si="41"/>
        <v>0</v>
      </c>
      <c r="L57" s="100"/>
      <c r="M57" s="100"/>
      <c r="N57" s="99">
        <f t="shared" si="42"/>
        <v>0</v>
      </c>
      <c r="O57" s="100"/>
      <c r="P57" s="100"/>
      <c r="Q57" s="99">
        <f t="shared" si="43"/>
        <v>0</v>
      </c>
      <c r="R57" s="99"/>
      <c r="S57" s="99"/>
      <c r="T57" s="99"/>
      <c r="U57" s="100">
        <f t="shared" si="5"/>
        <v>0</v>
      </c>
      <c r="V57" s="100">
        <f t="shared" si="5"/>
        <v>0</v>
      </c>
      <c r="W57" s="99">
        <f t="shared" si="6"/>
        <v>0</v>
      </c>
    </row>
    <row r="58" spans="2:23" ht="23.25">
      <c r="B58" s="186"/>
      <c r="C58" s="95">
        <v>5000</v>
      </c>
      <c r="D58" s="96" t="s">
        <v>79</v>
      </c>
      <c r="E58" s="97"/>
      <c r="F58" s="98"/>
      <c r="G58" s="98"/>
      <c r="H58" s="99">
        <f t="shared" si="40"/>
        <v>0</v>
      </c>
      <c r="I58" s="98"/>
      <c r="J58" s="98"/>
      <c r="K58" s="99">
        <f t="shared" si="41"/>
        <v>0</v>
      </c>
      <c r="L58" s="100"/>
      <c r="M58" s="100"/>
      <c r="N58" s="99">
        <f t="shared" si="42"/>
        <v>0</v>
      </c>
      <c r="O58" s="100"/>
      <c r="P58" s="100"/>
      <c r="Q58" s="99">
        <f t="shared" si="43"/>
        <v>0</v>
      </c>
      <c r="R58" s="99"/>
      <c r="S58" s="99"/>
      <c r="T58" s="99"/>
      <c r="U58" s="100">
        <f t="shared" si="5"/>
        <v>0</v>
      </c>
      <c r="V58" s="100">
        <f t="shared" si="5"/>
        <v>0</v>
      </c>
      <c r="W58" s="99">
        <f t="shared" si="6"/>
        <v>0</v>
      </c>
    </row>
    <row r="59" spans="2:23" ht="23.25">
      <c r="B59" s="187"/>
      <c r="C59" s="95">
        <v>6000</v>
      </c>
      <c r="D59" s="96" t="s">
        <v>80</v>
      </c>
      <c r="E59" s="97"/>
      <c r="F59" s="98"/>
      <c r="G59" s="98"/>
      <c r="H59" s="99">
        <f t="shared" si="40"/>
        <v>0</v>
      </c>
      <c r="I59" s="98"/>
      <c r="J59" s="98"/>
      <c r="K59" s="99">
        <f t="shared" si="41"/>
        <v>0</v>
      </c>
      <c r="L59" s="100"/>
      <c r="M59" s="100"/>
      <c r="N59" s="99">
        <f t="shared" si="42"/>
        <v>0</v>
      </c>
      <c r="O59" s="100"/>
      <c r="P59" s="100"/>
      <c r="Q59" s="99">
        <f t="shared" si="43"/>
        <v>0</v>
      </c>
      <c r="R59" s="99"/>
      <c r="S59" s="99"/>
      <c r="T59" s="99"/>
      <c r="U59" s="100">
        <f t="shared" si="5"/>
        <v>0</v>
      </c>
      <c r="V59" s="100">
        <f t="shared" si="5"/>
        <v>0</v>
      </c>
      <c r="W59" s="99">
        <f t="shared" si="6"/>
        <v>0</v>
      </c>
    </row>
    <row r="60" spans="2:23" ht="46.5">
      <c r="B60" s="185">
        <v>9</v>
      </c>
      <c r="C60" s="84"/>
      <c r="D60" s="85" t="s">
        <v>88</v>
      </c>
      <c r="E60" s="72"/>
      <c r="F60" s="86">
        <f>SUM(F61:F66)</f>
        <v>0</v>
      </c>
      <c r="G60" s="86">
        <f t="shared" ref="G60:Q60" si="44">SUM(G61:G66)</f>
        <v>0</v>
      </c>
      <c r="H60" s="86">
        <f t="shared" si="44"/>
        <v>0</v>
      </c>
      <c r="I60" s="86">
        <f t="shared" si="44"/>
        <v>0</v>
      </c>
      <c r="J60" s="86">
        <f t="shared" si="44"/>
        <v>0</v>
      </c>
      <c r="K60" s="86">
        <f t="shared" si="44"/>
        <v>0</v>
      </c>
      <c r="L60" s="86">
        <f t="shared" si="44"/>
        <v>0</v>
      </c>
      <c r="M60" s="86">
        <f t="shared" si="44"/>
        <v>0</v>
      </c>
      <c r="N60" s="86">
        <f t="shared" si="44"/>
        <v>0</v>
      </c>
      <c r="O60" s="86">
        <f t="shared" si="44"/>
        <v>0</v>
      </c>
      <c r="P60" s="86">
        <f t="shared" si="44"/>
        <v>0</v>
      </c>
      <c r="Q60" s="86">
        <f t="shared" si="44"/>
        <v>0</v>
      </c>
      <c r="R60" s="86"/>
      <c r="S60" s="86"/>
      <c r="T60" s="86"/>
      <c r="U60" s="86">
        <f t="shared" si="5"/>
        <v>0</v>
      </c>
      <c r="V60" s="86">
        <f t="shared" si="5"/>
        <v>0</v>
      </c>
      <c r="W60" s="86">
        <f t="shared" si="6"/>
        <v>0</v>
      </c>
    </row>
    <row r="61" spans="2:23" ht="23.25">
      <c r="B61" s="186"/>
      <c r="C61" s="95">
        <v>1000</v>
      </c>
      <c r="D61" s="96" t="s">
        <v>75</v>
      </c>
      <c r="E61" s="97"/>
      <c r="F61" s="98"/>
      <c r="G61" s="98"/>
      <c r="H61" s="99">
        <f t="shared" ref="H61:H66" si="45">F61+G61+E61</f>
        <v>0</v>
      </c>
      <c r="I61" s="98"/>
      <c r="J61" s="98"/>
      <c r="K61" s="99">
        <f t="shared" ref="K61:K66" si="46">I61+J61</f>
        <v>0</v>
      </c>
      <c r="L61" s="100"/>
      <c r="M61" s="100"/>
      <c r="N61" s="99">
        <f t="shared" ref="N61:N66" si="47">L61+M61</f>
        <v>0</v>
      </c>
      <c r="O61" s="100"/>
      <c r="P61" s="100"/>
      <c r="Q61" s="99">
        <f t="shared" ref="Q61:Q66" si="48">O61+P61</f>
        <v>0</v>
      </c>
      <c r="R61" s="99"/>
      <c r="S61" s="99"/>
      <c r="T61" s="99"/>
      <c r="U61" s="100">
        <f t="shared" si="5"/>
        <v>0</v>
      </c>
      <c r="V61" s="100">
        <f t="shared" si="5"/>
        <v>0</v>
      </c>
      <c r="W61" s="99">
        <f t="shared" si="6"/>
        <v>0</v>
      </c>
    </row>
    <row r="62" spans="2:23" ht="23.25">
      <c r="B62" s="186"/>
      <c r="C62" s="95">
        <v>2000</v>
      </c>
      <c r="D62" s="96" t="s">
        <v>76</v>
      </c>
      <c r="E62" s="97"/>
      <c r="F62" s="98"/>
      <c r="G62" s="98"/>
      <c r="H62" s="99">
        <f t="shared" si="45"/>
        <v>0</v>
      </c>
      <c r="I62" s="98"/>
      <c r="J62" s="98"/>
      <c r="K62" s="99">
        <f t="shared" si="46"/>
        <v>0</v>
      </c>
      <c r="L62" s="100"/>
      <c r="M62" s="100"/>
      <c r="N62" s="99">
        <f t="shared" si="47"/>
        <v>0</v>
      </c>
      <c r="O62" s="100"/>
      <c r="P62" s="100"/>
      <c r="Q62" s="99">
        <f t="shared" si="48"/>
        <v>0</v>
      </c>
      <c r="R62" s="99"/>
      <c r="S62" s="99"/>
      <c r="T62" s="99"/>
      <c r="U62" s="100">
        <f t="shared" si="5"/>
        <v>0</v>
      </c>
      <c r="V62" s="100">
        <f t="shared" si="5"/>
        <v>0</v>
      </c>
      <c r="W62" s="99">
        <f t="shared" si="6"/>
        <v>0</v>
      </c>
    </row>
    <row r="63" spans="2:23" ht="23.25">
      <c r="B63" s="186"/>
      <c r="C63" s="95">
        <v>3000</v>
      </c>
      <c r="D63" s="96" t="s">
        <v>77</v>
      </c>
      <c r="E63" s="97"/>
      <c r="F63" s="98"/>
      <c r="G63" s="98"/>
      <c r="H63" s="99">
        <f t="shared" si="45"/>
        <v>0</v>
      </c>
      <c r="I63" s="98"/>
      <c r="J63" s="98"/>
      <c r="K63" s="99">
        <f t="shared" si="46"/>
        <v>0</v>
      </c>
      <c r="L63" s="100"/>
      <c r="M63" s="100"/>
      <c r="N63" s="99">
        <f t="shared" si="47"/>
        <v>0</v>
      </c>
      <c r="O63" s="100"/>
      <c r="P63" s="100"/>
      <c r="Q63" s="99">
        <f t="shared" si="48"/>
        <v>0</v>
      </c>
      <c r="R63" s="99"/>
      <c r="S63" s="99"/>
      <c r="T63" s="99"/>
      <c r="U63" s="100">
        <f t="shared" si="5"/>
        <v>0</v>
      </c>
      <c r="V63" s="100">
        <f t="shared" si="5"/>
        <v>0</v>
      </c>
      <c r="W63" s="99">
        <f t="shared" si="6"/>
        <v>0</v>
      </c>
    </row>
    <row r="64" spans="2:23" ht="46.5">
      <c r="B64" s="186"/>
      <c r="C64" s="95">
        <v>4000</v>
      </c>
      <c r="D64" s="96" t="s">
        <v>78</v>
      </c>
      <c r="E64" s="97"/>
      <c r="F64" s="98"/>
      <c r="G64" s="98"/>
      <c r="H64" s="99">
        <f t="shared" si="45"/>
        <v>0</v>
      </c>
      <c r="I64" s="98"/>
      <c r="J64" s="98"/>
      <c r="K64" s="99">
        <f t="shared" si="46"/>
        <v>0</v>
      </c>
      <c r="L64" s="100"/>
      <c r="M64" s="100"/>
      <c r="N64" s="99">
        <f t="shared" si="47"/>
        <v>0</v>
      </c>
      <c r="O64" s="100"/>
      <c r="P64" s="100"/>
      <c r="Q64" s="99">
        <f t="shared" si="48"/>
        <v>0</v>
      </c>
      <c r="R64" s="99"/>
      <c r="S64" s="99"/>
      <c r="T64" s="99"/>
      <c r="U64" s="100">
        <f t="shared" si="5"/>
        <v>0</v>
      </c>
      <c r="V64" s="100">
        <f t="shared" si="5"/>
        <v>0</v>
      </c>
      <c r="W64" s="99">
        <f t="shared" si="6"/>
        <v>0</v>
      </c>
    </row>
    <row r="65" spans="2:24" ht="23.25">
      <c r="B65" s="186"/>
      <c r="C65" s="95">
        <v>5000</v>
      </c>
      <c r="D65" s="96" t="s">
        <v>79</v>
      </c>
      <c r="E65" s="97"/>
      <c r="F65" s="98"/>
      <c r="G65" s="98"/>
      <c r="H65" s="99">
        <f t="shared" si="45"/>
        <v>0</v>
      </c>
      <c r="I65" s="98"/>
      <c r="J65" s="98"/>
      <c r="K65" s="99">
        <f t="shared" si="46"/>
        <v>0</v>
      </c>
      <c r="L65" s="100"/>
      <c r="M65" s="100"/>
      <c r="N65" s="99">
        <f t="shared" si="47"/>
        <v>0</v>
      </c>
      <c r="O65" s="100"/>
      <c r="P65" s="100"/>
      <c r="Q65" s="99">
        <f t="shared" si="48"/>
        <v>0</v>
      </c>
      <c r="R65" s="99"/>
      <c r="S65" s="99"/>
      <c r="T65" s="99"/>
      <c r="U65" s="100">
        <f t="shared" si="5"/>
        <v>0</v>
      </c>
      <c r="V65" s="100">
        <f t="shared" si="5"/>
        <v>0</v>
      </c>
      <c r="W65" s="99">
        <f t="shared" si="6"/>
        <v>0</v>
      </c>
    </row>
    <row r="66" spans="2:24" ht="23.25">
      <c r="B66" s="187"/>
      <c r="C66" s="95">
        <v>6000</v>
      </c>
      <c r="D66" s="96" t="s">
        <v>80</v>
      </c>
      <c r="E66" s="97"/>
      <c r="F66" s="98"/>
      <c r="G66" s="98"/>
      <c r="H66" s="99">
        <f t="shared" si="45"/>
        <v>0</v>
      </c>
      <c r="I66" s="98"/>
      <c r="J66" s="98"/>
      <c r="K66" s="99">
        <f t="shared" si="46"/>
        <v>0</v>
      </c>
      <c r="L66" s="100"/>
      <c r="M66" s="100"/>
      <c r="N66" s="99">
        <f t="shared" si="47"/>
        <v>0</v>
      </c>
      <c r="O66" s="100"/>
      <c r="P66" s="100"/>
      <c r="Q66" s="99">
        <f t="shared" si="48"/>
        <v>0</v>
      </c>
      <c r="R66" s="99"/>
      <c r="S66" s="99"/>
      <c r="T66" s="99"/>
      <c r="U66" s="100">
        <f t="shared" si="5"/>
        <v>0</v>
      </c>
      <c r="V66" s="100">
        <f t="shared" si="5"/>
        <v>0</v>
      </c>
      <c r="W66" s="99">
        <f t="shared" si="6"/>
        <v>0</v>
      </c>
    </row>
    <row r="67" spans="2:24" ht="23.25">
      <c r="B67" s="185">
        <v>10</v>
      </c>
      <c r="C67" s="84"/>
      <c r="D67" s="85" t="s">
        <v>57</v>
      </c>
      <c r="E67" s="72"/>
      <c r="F67" s="86">
        <f>SUM(F68:F73)</f>
        <v>29803978</v>
      </c>
      <c r="G67" s="86">
        <f t="shared" ref="G67:Q67" si="49">SUM(G68:G73)</f>
        <v>8943704</v>
      </c>
      <c r="H67" s="86">
        <f t="shared" si="49"/>
        <v>38747682</v>
      </c>
      <c r="I67" s="86">
        <f t="shared" si="49"/>
        <v>718181.52</v>
      </c>
      <c r="J67" s="86">
        <f t="shared" si="49"/>
        <v>0</v>
      </c>
      <c r="K67" s="86">
        <f t="shared" si="49"/>
        <v>718181.52</v>
      </c>
      <c r="L67" s="86">
        <f t="shared" si="49"/>
        <v>0</v>
      </c>
      <c r="M67" s="86">
        <f t="shared" si="49"/>
        <v>0</v>
      </c>
      <c r="N67" s="86">
        <f t="shared" si="49"/>
        <v>0</v>
      </c>
      <c r="O67" s="86">
        <f t="shared" si="49"/>
        <v>29085792.98</v>
      </c>
      <c r="P67" s="86">
        <f t="shared" si="49"/>
        <v>8827158.1500000004</v>
      </c>
      <c r="Q67" s="86">
        <f t="shared" si="49"/>
        <v>37912951.129999995</v>
      </c>
      <c r="R67" s="86">
        <f>SUM(R68:R73)</f>
        <v>0</v>
      </c>
      <c r="S67" s="86">
        <f t="shared" ref="S67:T67" si="50">SUM(S68:S73)</f>
        <v>0</v>
      </c>
      <c r="T67" s="86">
        <f t="shared" si="50"/>
        <v>0</v>
      </c>
      <c r="U67" s="86">
        <f t="shared" si="5"/>
        <v>3.5</v>
      </c>
      <c r="V67" s="86">
        <f t="shared" si="5"/>
        <v>116545.84999999963</v>
      </c>
      <c r="W67" s="86">
        <f>+H67-Q67-T67-K67</f>
        <v>116549.35000000475</v>
      </c>
    </row>
    <row r="68" spans="2:24" s="93" customFormat="1" ht="23.25">
      <c r="B68" s="186"/>
      <c r="C68" s="87">
        <v>1000</v>
      </c>
      <c r="D68" s="88" t="s">
        <v>75</v>
      </c>
      <c r="E68" s="89"/>
      <c r="F68" s="90"/>
      <c r="G68" s="90">
        <v>1011000</v>
      </c>
      <c r="H68" s="78">
        <f t="shared" ref="H68:H73" si="51">F68+G68+E68</f>
        <v>1011000</v>
      </c>
      <c r="I68" s="90"/>
      <c r="J68" s="90"/>
      <c r="K68" s="78">
        <f t="shared" ref="K68:K73" si="52">I68+J68</f>
        <v>0</v>
      </c>
      <c r="L68" s="91"/>
      <c r="M68" s="91"/>
      <c r="N68" s="78">
        <f t="shared" ref="N68:N73" si="53">L68+M68</f>
        <v>0</v>
      </c>
      <c r="O68" s="91"/>
      <c r="P68" s="91">
        <v>1010228.55</v>
      </c>
      <c r="Q68" s="78">
        <f t="shared" ref="Q68:Q73" si="54">O68+P68</f>
        <v>1010228.55</v>
      </c>
      <c r="R68" s="78"/>
      <c r="S68" s="78"/>
      <c r="T68" s="78">
        <f>SUM(R68:S68)</f>
        <v>0</v>
      </c>
      <c r="U68" s="91">
        <f t="shared" si="5"/>
        <v>0</v>
      </c>
      <c r="V68" s="91">
        <f t="shared" si="5"/>
        <v>771.44999999995343</v>
      </c>
      <c r="W68" s="78">
        <f t="shared" si="6"/>
        <v>771.44999999995343</v>
      </c>
    </row>
    <row r="69" spans="2:24" s="93" customFormat="1" ht="23.25">
      <c r="B69" s="186"/>
      <c r="C69" s="87">
        <v>2000</v>
      </c>
      <c r="D69" s="88" t="s">
        <v>76</v>
      </c>
      <c r="E69" s="89"/>
      <c r="F69" s="90"/>
      <c r="G69" s="90">
        <v>1459336</v>
      </c>
      <c r="H69" s="78">
        <f t="shared" si="51"/>
        <v>1459336</v>
      </c>
      <c r="I69" s="90"/>
      <c r="J69" s="90"/>
      <c r="K69" s="78">
        <f t="shared" si="52"/>
        <v>0</v>
      </c>
      <c r="L69" s="91"/>
      <c r="M69" s="91"/>
      <c r="N69" s="78">
        <f t="shared" si="53"/>
        <v>0</v>
      </c>
      <c r="O69" s="91"/>
      <c r="P69" s="91">
        <v>1459335.93</v>
      </c>
      <c r="Q69" s="78">
        <f t="shared" si="54"/>
        <v>1459335.93</v>
      </c>
      <c r="R69" s="78"/>
      <c r="S69" s="78"/>
      <c r="T69" s="78">
        <f t="shared" ref="T69:T73" si="55">SUM(R69:S69)</f>
        <v>0</v>
      </c>
      <c r="U69" s="91">
        <f t="shared" si="5"/>
        <v>0</v>
      </c>
      <c r="V69" s="91">
        <f t="shared" si="5"/>
        <v>7.000000006519258E-2</v>
      </c>
      <c r="W69" s="78">
        <f t="shared" si="6"/>
        <v>7.000000006519258E-2</v>
      </c>
    </row>
    <row r="70" spans="2:24" s="93" customFormat="1" ht="23.25">
      <c r="B70" s="186"/>
      <c r="C70" s="87">
        <v>3000</v>
      </c>
      <c r="D70" s="88" t="s">
        <v>77</v>
      </c>
      <c r="E70" s="89"/>
      <c r="F70" s="90">
        <v>10112575</v>
      </c>
      <c r="G70" s="90">
        <v>5196847</v>
      </c>
      <c r="H70" s="90">
        <f t="shared" si="51"/>
        <v>15309422</v>
      </c>
      <c r="I70" s="90">
        <v>718181.52</v>
      </c>
      <c r="J70" s="90">
        <v>0</v>
      </c>
      <c r="K70" s="90">
        <f t="shared" si="52"/>
        <v>718181.52</v>
      </c>
      <c r="L70" s="91">
        <v>0</v>
      </c>
      <c r="M70" s="91">
        <v>0</v>
      </c>
      <c r="N70" s="90">
        <f t="shared" si="53"/>
        <v>0</v>
      </c>
      <c r="O70" s="91">
        <v>9394390.1999999993</v>
      </c>
      <c r="P70" s="91">
        <v>5081072.67</v>
      </c>
      <c r="Q70" s="90">
        <f t="shared" si="54"/>
        <v>14475462.869999999</v>
      </c>
      <c r="R70" s="90">
        <v>0</v>
      </c>
      <c r="S70" s="90"/>
      <c r="T70" s="78">
        <f t="shared" si="55"/>
        <v>0</v>
      </c>
      <c r="U70" s="91">
        <f t="shared" ref="U70:W116" si="56">+F70-I70-L70-O70-R70</f>
        <v>3.2800000011920929</v>
      </c>
      <c r="V70" s="91">
        <f t="shared" si="56"/>
        <v>115774.33000000007</v>
      </c>
      <c r="W70" s="90">
        <f>+H70-Q70-T70-K70</f>
        <v>115777.6100000008</v>
      </c>
      <c r="X70" s="90"/>
    </row>
    <row r="71" spans="2:24" s="93" customFormat="1" ht="46.5">
      <c r="B71" s="186"/>
      <c r="C71" s="87">
        <v>4000</v>
      </c>
      <c r="D71" s="88" t="s">
        <v>78</v>
      </c>
      <c r="E71" s="89"/>
      <c r="F71" s="90">
        <v>0</v>
      </c>
      <c r="G71" s="90"/>
      <c r="H71" s="78">
        <f t="shared" si="51"/>
        <v>0</v>
      </c>
      <c r="I71" s="90"/>
      <c r="J71" s="90"/>
      <c r="K71" s="78">
        <f t="shared" si="52"/>
        <v>0</v>
      </c>
      <c r="L71" s="91"/>
      <c r="M71" s="91"/>
      <c r="N71" s="78">
        <f t="shared" si="53"/>
        <v>0</v>
      </c>
      <c r="O71" s="91"/>
      <c r="P71" s="91"/>
      <c r="Q71" s="78">
        <f t="shared" si="54"/>
        <v>0</v>
      </c>
      <c r="R71" s="78"/>
      <c r="S71" s="78"/>
      <c r="T71" s="78">
        <f t="shared" si="55"/>
        <v>0</v>
      </c>
      <c r="U71" s="91">
        <f t="shared" si="56"/>
        <v>0</v>
      </c>
      <c r="V71" s="91">
        <f t="shared" si="56"/>
        <v>0</v>
      </c>
      <c r="W71" s="78">
        <f t="shared" ref="W71:W115" si="57">+H71-Q71-T71</f>
        <v>0</v>
      </c>
      <c r="X71" s="90"/>
    </row>
    <row r="72" spans="2:24" s="93" customFormat="1" ht="23.25">
      <c r="B72" s="186"/>
      <c r="C72" s="87">
        <v>5000</v>
      </c>
      <c r="D72" s="88" t="s">
        <v>79</v>
      </c>
      <c r="E72" s="89"/>
      <c r="F72" s="90">
        <v>19691403</v>
      </c>
      <c r="G72" s="90">
        <v>1276521</v>
      </c>
      <c r="H72" s="78">
        <f t="shared" si="51"/>
        <v>20967924</v>
      </c>
      <c r="I72" s="90"/>
      <c r="J72" s="90"/>
      <c r="K72" s="78">
        <f t="shared" si="52"/>
        <v>0</v>
      </c>
      <c r="L72" s="91"/>
      <c r="M72" s="91"/>
      <c r="N72" s="78">
        <f t="shared" si="53"/>
        <v>0</v>
      </c>
      <c r="O72" s="91">
        <v>19691402.780000001</v>
      </c>
      <c r="P72" s="91">
        <v>1276521</v>
      </c>
      <c r="Q72" s="78">
        <f t="shared" si="54"/>
        <v>20967923.780000001</v>
      </c>
      <c r="R72" s="78"/>
      <c r="S72" s="78"/>
      <c r="T72" s="78">
        <f t="shared" si="55"/>
        <v>0</v>
      </c>
      <c r="U72" s="91">
        <f t="shared" si="56"/>
        <v>0.2199999988079071</v>
      </c>
      <c r="V72" s="91">
        <f t="shared" si="56"/>
        <v>0</v>
      </c>
      <c r="W72" s="78">
        <f t="shared" si="57"/>
        <v>0.2199999988079071</v>
      </c>
    </row>
    <row r="73" spans="2:24" s="93" customFormat="1" ht="23.25">
      <c r="B73" s="187"/>
      <c r="C73" s="87">
        <v>6000</v>
      </c>
      <c r="D73" s="94" t="s">
        <v>80</v>
      </c>
      <c r="E73" s="89"/>
      <c r="F73" s="90">
        <v>0</v>
      </c>
      <c r="G73" s="90">
        <v>0</v>
      </c>
      <c r="H73" s="78">
        <f t="shared" si="51"/>
        <v>0</v>
      </c>
      <c r="I73" s="90"/>
      <c r="J73" s="90"/>
      <c r="K73" s="78">
        <f t="shared" si="52"/>
        <v>0</v>
      </c>
      <c r="L73" s="91"/>
      <c r="M73" s="91"/>
      <c r="N73" s="78">
        <f t="shared" si="53"/>
        <v>0</v>
      </c>
      <c r="O73" s="91"/>
      <c r="P73" s="91"/>
      <c r="Q73" s="78">
        <f t="shared" si="54"/>
        <v>0</v>
      </c>
      <c r="R73" s="78"/>
      <c r="S73" s="78"/>
      <c r="T73" s="78">
        <f t="shared" si="55"/>
        <v>0</v>
      </c>
      <c r="U73" s="91">
        <f t="shared" si="56"/>
        <v>0</v>
      </c>
      <c r="V73" s="91">
        <f t="shared" si="56"/>
        <v>0</v>
      </c>
      <c r="W73" s="78">
        <f t="shared" si="57"/>
        <v>0</v>
      </c>
    </row>
    <row r="74" spans="2:24" ht="23.25">
      <c r="B74" s="185">
        <v>11</v>
      </c>
      <c r="C74" s="84"/>
      <c r="D74" s="85" t="s">
        <v>89</v>
      </c>
      <c r="E74" s="72"/>
      <c r="F74" s="86">
        <f>SUM(F75:F80)</f>
        <v>26060457</v>
      </c>
      <c r="G74" s="86">
        <f t="shared" ref="G74:Q74" si="58">SUM(G75:G80)</f>
        <v>10484566</v>
      </c>
      <c r="H74" s="86">
        <f t="shared" si="58"/>
        <v>36545023</v>
      </c>
      <c r="I74" s="86">
        <f t="shared" si="58"/>
        <v>1075000</v>
      </c>
      <c r="J74" s="86">
        <f t="shared" si="58"/>
        <v>0</v>
      </c>
      <c r="K74" s="86">
        <f t="shared" si="58"/>
        <v>1075000</v>
      </c>
      <c r="L74" s="86">
        <f t="shared" si="58"/>
        <v>0</v>
      </c>
      <c r="M74" s="86">
        <f t="shared" si="58"/>
        <v>0</v>
      </c>
      <c r="N74" s="86">
        <f t="shared" si="58"/>
        <v>0</v>
      </c>
      <c r="O74" s="86">
        <f t="shared" si="58"/>
        <v>24935431.41</v>
      </c>
      <c r="P74" s="86">
        <f t="shared" si="58"/>
        <v>10484565.199999999</v>
      </c>
      <c r="Q74" s="86">
        <f t="shared" si="58"/>
        <v>35419996.609999999</v>
      </c>
      <c r="R74" s="86">
        <f>SUM(R75:R80)</f>
        <v>0</v>
      </c>
      <c r="S74" s="86">
        <f t="shared" ref="S74:T74" si="59">SUM(S75:S80)</f>
        <v>0</v>
      </c>
      <c r="T74" s="86">
        <f t="shared" si="59"/>
        <v>0</v>
      </c>
      <c r="U74" s="86">
        <f t="shared" si="56"/>
        <v>50025.589999999851</v>
      </c>
      <c r="V74" s="86">
        <f t="shared" si="56"/>
        <v>0.80000000074505806</v>
      </c>
      <c r="W74" s="86">
        <f t="shared" si="56"/>
        <v>50026.390000000596</v>
      </c>
    </row>
    <row r="75" spans="2:24" s="93" customFormat="1" ht="23.25">
      <c r="B75" s="186"/>
      <c r="C75" s="87">
        <v>1000</v>
      </c>
      <c r="D75" s="88" t="s">
        <v>75</v>
      </c>
      <c r="E75" s="89"/>
      <c r="F75" s="90">
        <v>0</v>
      </c>
      <c r="G75" s="90">
        <v>5681030</v>
      </c>
      <c r="H75" s="78">
        <f>F75+G75</f>
        <v>5681030</v>
      </c>
      <c r="I75" s="90"/>
      <c r="J75" s="90"/>
      <c r="K75" s="78">
        <f t="shared" ref="K75:K80" si="60">I75+J75</f>
        <v>0</v>
      </c>
      <c r="L75" s="91"/>
      <c r="M75" s="91"/>
      <c r="N75" s="78">
        <f t="shared" ref="N75:N80" si="61">L75+M75</f>
        <v>0</v>
      </c>
      <c r="O75" s="91"/>
      <c r="P75" s="91">
        <v>5681029.9900000002</v>
      </c>
      <c r="Q75" s="78">
        <f t="shared" ref="Q75:Q80" si="62">O75+P75</f>
        <v>5681029.9900000002</v>
      </c>
      <c r="R75" s="78"/>
      <c r="S75" s="78"/>
      <c r="T75" s="78">
        <f>+R75+S75</f>
        <v>0</v>
      </c>
      <c r="U75" s="91">
        <f t="shared" si="56"/>
        <v>0</v>
      </c>
      <c r="V75" s="91">
        <f t="shared" si="56"/>
        <v>9.9999997764825821E-3</v>
      </c>
      <c r="W75" s="78">
        <f t="shared" si="57"/>
        <v>9.9999997764825821E-3</v>
      </c>
    </row>
    <row r="76" spans="2:24" s="93" customFormat="1" ht="23.25">
      <c r="B76" s="186"/>
      <c r="C76" s="87">
        <v>2000</v>
      </c>
      <c r="D76" s="88" t="s">
        <v>76</v>
      </c>
      <c r="E76" s="89"/>
      <c r="F76" s="90">
        <v>299983</v>
      </c>
      <c r="G76" s="90">
        <v>3598600</v>
      </c>
      <c r="H76" s="78">
        <f>F76+G76</f>
        <v>3898583</v>
      </c>
      <c r="I76" s="90"/>
      <c r="J76" s="90"/>
      <c r="K76" s="78">
        <f t="shared" si="60"/>
        <v>0</v>
      </c>
      <c r="L76" s="91"/>
      <c r="M76" s="91"/>
      <c r="N76" s="78">
        <f t="shared" si="61"/>
        <v>0</v>
      </c>
      <c r="O76" s="91">
        <v>299983</v>
      </c>
      <c r="P76" s="91">
        <v>3598600</v>
      </c>
      <c r="Q76" s="78">
        <f t="shared" si="62"/>
        <v>3898583</v>
      </c>
      <c r="R76" s="78"/>
      <c r="S76" s="78"/>
      <c r="T76" s="78">
        <f t="shared" ref="T76:T80" si="63">+R76+S76</f>
        <v>0</v>
      </c>
      <c r="U76" s="91">
        <f t="shared" si="56"/>
        <v>0</v>
      </c>
      <c r="V76" s="91">
        <f t="shared" si="56"/>
        <v>0</v>
      </c>
      <c r="W76" s="78">
        <f t="shared" si="57"/>
        <v>0</v>
      </c>
    </row>
    <row r="77" spans="2:24" s="93" customFormat="1" ht="23.25">
      <c r="B77" s="186"/>
      <c r="C77" s="87">
        <v>3000</v>
      </c>
      <c r="D77" s="88" t="s">
        <v>77</v>
      </c>
      <c r="E77" s="89"/>
      <c r="F77" s="90">
        <v>2470783</v>
      </c>
      <c r="G77" s="90">
        <v>1204936</v>
      </c>
      <c r="H77" s="78">
        <f>F77+G77</f>
        <v>3675719</v>
      </c>
      <c r="I77" s="90">
        <v>750000</v>
      </c>
      <c r="J77" s="90"/>
      <c r="K77" s="78">
        <f t="shared" si="60"/>
        <v>750000</v>
      </c>
      <c r="L77" s="91"/>
      <c r="M77" s="91"/>
      <c r="N77" s="78">
        <f t="shared" si="61"/>
        <v>0</v>
      </c>
      <c r="O77" s="91">
        <v>1720782.72</v>
      </c>
      <c r="P77" s="91">
        <v>1204935.21</v>
      </c>
      <c r="Q77" s="78">
        <f t="shared" si="62"/>
        <v>2925717.9299999997</v>
      </c>
      <c r="R77" s="78">
        <v>0</v>
      </c>
      <c r="S77" s="78"/>
      <c r="T77" s="78">
        <f t="shared" si="63"/>
        <v>0</v>
      </c>
      <c r="U77" s="91">
        <f t="shared" si="56"/>
        <v>0.28000000002793968</v>
      </c>
      <c r="V77" s="91">
        <f t="shared" si="56"/>
        <v>0.7900000000372529</v>
      </c>
      <c r="W77" s="78">
        <f>+U77+V77</f>
        <v>1.0700000000651926</v>
      </c>
    </row>
    <row r="78" spans="2:24" s="93" customFormat="1" ht="46.5">
      <c r="B78" s="186"/>
      <c r="C78" s="87">
        <v>4000</v>
      </c>
      <c r="D78" s="94" t="s">
        <v>78</v>
      </c>
      <c r="E78" s="89"/>
      <c r="F78" s="90">
        <v>0</v>
      </c>
      <c r="G78" s="90">
        <v>0</v>
      </c>
      <c r="H78" s="78">
        <f>F78+G78</f>
        <v>0</v>
      </c>
      <c r="I78" s="90"/>
      <c r="J78" s="90"/>
      <c r="K78" s="78">
        <f t="shared" si="60"/>
        <v>0</v>
      </c>
      <c r="L78" s="91"/>
      <c r="M78" s="91"/>
      <c r="N78" s="78">
        <f t="shared" si="61"/>
        <v>0</v>
      </c>
      <c r="O78" s="91"/>
      <c r="P78" s="91"/>
      <c r="Q78" s="78">
        <f t="shared" si="62"/>
        <v>0</v>
      </c>
      <c r="R78" s="78"/>
      <c r="S78" s="78"/>
      <c r="T78" s="78">
        <f t="shared" si="63"/>
        <v>0</v>
      </c>
      <c r="U78" s="91">
        <f t="shared" si="56"/>
        <v>0</v>
      </c>
      <c r="V78" s="91">
        <f t="shared" si="56"/>
        <v>0</v>
      </c>
      <c r="W78" s="78">
        <f t="shared" si="57"/>
        <v>0</v>
      </c>
    </row>
    <row r="79" spans="2:24" s="93" customFormat="1" ht="23.25">
      <c r="B79" s="186"/>
      <c r="C79" s="87">
        <v>5000</v>
      </c>
      <c r="D79" s="88" t="s">
        <v>79</v>
      </c>
      <c r="E79" s="89"/>
      <c r="F79" s="90">
        <v>23289691</v>
      </c>
      <c r="G79" s="90">
        <v>0</v>
      </c>
      <c r="H79" s="78">
        <f>F79+G79</f>
        <v>23289691</v>
      </c>
      <c r="I79" s="90">
        <v>325000</v>
      </c>
      <c r="J79" s="90"/>
      <c r="K79" s="78">
        <f t="shared" si="60"/>
        <v>325000</v>
      </c>
      <c r="L79" s="91"/>
      <c r="M79" s="91"/>
      <c r="N79" s="78">
        <f t="shared" si="61"/>
        <v>0</v>
      </c>
      <c r="O79" s="91">
        <v>22914665.690000001</v>
      </c>
      <c r="P79" s="91"/>
      <c r="Q79" s="78">
        <f t="shared" si="62"/>
        <v>22914665.690000001</v>
      </c>
      <c r="R79" s="78">
        <v>0</v>
      </c>
      <c r="S79" s="78"/>
      <c r="T79" s="78">
        <f t="shared" si="63"/>
        <v>0</v>
      </c>
      <c r="U79" s="91">
        <f t="shared" si="56"/>
        <v>50025.309999998659</v>
      </c>
      <c r="V79" s="91">
        <f t="shared" si="56"/>
        <v>0</v>
      </c>
      <c r="W79" s="78">
        <f>+U79+V79</f>
        <v>50025.309999998659</v>
      </c>
    </row>
    <row r="80" spans="2:24" ht="23.25">
      <c r="B80" s="187"/>
      <c r="C80" s="95">
        <v>6000</v>
      </c>
      <c r="D80" s="96" t="s">
        <v>80</v>
      </c>
      <c r="E80" s="97"/>
      <c r="F80" s="98">
        <v>0</v>
      </c>
      <c r="G80" s="98">
        <v>0</v>
      </c>
      <c r="H80" s="99">
        <f>F80+G80+E80</f>
        <v>0</v>
      </c>
      <c r="I80" s="98"/>
      <c r="J80" s="98"/>
      <c r="K80" s="99">
        <f t="shared" si="60"/>
        <v>0</v>
      </c>
      <c r="L80" s="100"/>
      <c r="M80" s="100"/>
      <c r="N80" s="99">
        <f t="shared" si="61"/>
        <v>0</v>
      </c>
      <c r="O80" s="100"/>
      <c r="P80" s="100"/>
      <c r="Q80" s="99">
        <f t="shared" si="62"/>
        <v>0</v>
      </c>
      <c r="R80" s="99"/>
      <c r="S80" s="99"/>
      <c r="T80" s="78">
        <f t="shared" si="63"/>
        <v>0</v>
      </c>
      <c r="U80" s="100">
        <f t="shared" si="56"/>
        <v>0</v>
      </c>
      <c r="V80" s="100">
        <f t="shared" si="56"/>
        <v>0</v>
      </c>
      <c r="W80" s="99">
        <f t="shared" si="57"/>
        <v>0</v>
      </c>
    </row>
    <row r="81" spans="2:23" ht="46.5">
      <c r="B81" s="185">
        <v>12</v>
      </c>
      <c r="C81" s="84"/>
      <c r="D81" s="85" t="s">
        <v>90</v>
      </c>
      <c r="E81" s="72"/>
      <c r="F81" s="86">
        <f>SUM(F82:F87)</f>
        <v>32547357</v>
      </c>
      <c r="G81" s="86">
        <f t="shared" ref="G81:Q81" si="64">SUM(G82:G87)</f>
        <v>26488445</v>
      </c>
      <c r="H81" s="86">
        <f t="shared" si="64"/>
        <v>59035802</v>
      </c>
      <c r="I81" s="86">
        <f t="shared" si="64"/>
        <v>196750.07999999999</v>
      </c>
      <c r="J81" s="86">
        <f t="shared" si="64"/>
        <v>0</v>
      </c>
      <c r="K81" s="86">
        <f t="shared" si="64"/>
        <v>196750.07999999999</v>
      </c>
      <c r="L81" s="86">
        <f t="shared" si="64"/>
        <v>0</v>
      </c>
      <c r="M81" s="86">
        <f t="shared" si="64"/>
        <v>0</v>
      </c>
      <c r="N81" s="86">
        <f t="shared" si="64"/>
        <v>0</v>
      </c>
      <c r="O81" s="86">
        <f t="shared" si="64"/>
        <v>22983647.789999999</v>
      </c>
      <c r="P81" s="86">
        <f t="shared" si="64"/>
        <v>26469369.829999998</v>
      </c>
      <c r="Q81" s="86">
        <f t="shared" si="64"/>
        <v>49453017.620000005</v>
      </c>
      <c r="R81" s="86">
        <f>SUM(R82:R87)</f>
        <v>3866566.7</v>
      </c>
      <c r="S81" s="86">
        <f t="shared" ref="S81:T81" si="65">SUM(S82:S87)</f>
        <v>0</v>
      </c>
      <c r="T81" s="86">
        <f t="shared" si="65"/>
        <v>3866566.7</v>
      </c>
      <c r="U81" s="86">
        <f t="shared" si="56"/>
        <v>5500392.4300000025</v>
      </c>
      <c r="V81" s="86">
        <f t="shared" si="56"/>
        <v>19075.170000001788</v>
      </c>
      <c r="W81" s="86">
        <f>+H81-Q81-T81-K81</f>
        <v>5519467.599999995</v>
      </c>
    </row>
    <row r="82" spans="2:23" s="93" customFormat="1" ht="23.25">
      <c r="B82" s="186"/>
      <c r="C82" s="87">
        <v>1000</v>
      </c>
      <c r="D82" s="88" t="s">
        <v>75</v>
      </c>
      <c r="E82" s="89"/>
      <c r="F82" s="90">
        <v>0</v>
      </c>
      <c r="G82" s="90">
        <v>25704400</v>
      </c>
      <c r="H82" s="78">
        <f t="shared" ref="H82:H87" si="66">F82+G82+E82</f>
        <v>25704400</v>
      </c>
      <c r="I82" s="90"/>
      <c r="J82" s="90"/>
      <c r="K82" s="78">
        <f t="shared" ref="K82:K87" si="67">I82+J82</f>
        <v>0</v>
      </c>
      <c r="L82" s="91"/>
      <c r="M82" s="91"/>
      <c r="N82" s="78">
        <f t="shared" ref="N82:N87" si="68">L82+M82</f>
        <v>0</v>
      </c>
      <c r="O82" s="91"/>
      <c r="P82" s="91">
        <v>25685325.329999998</v>
      </c>
      <c r="Q82" s="78">
        <f t="shared" ref="Q82:Q87" si="69">O82+P82</f>
        <v>25685325.329999998</v>
      </c>
      <c r="R82" s="78"/>
      <c r="S82" s="78"/>
      <c r="T82" s="78">
        <f>+R82+S82</f>
        <v>0</v>
      </c>
      <c r="U82" s="91">
        <f t="shared" si="56"/>
        <v>0</v>
      </c>
      <c r="V82" s="91">
        <f t="shared" si="56"/>
        <v>19074.670000001788</v>
      </c>
      <c r="W82" s="78">
        <f t="shared" si="57"/>
        <v>19074.670000001788</v>
      </c>
    </row>
    <row r="83" spans="2:23" s="93" customFormat="1" ht="23.25">
      <c r="B83" s="186"/>
      <c r="C83" s="87">
        <v>2000</v>
      </c>
      <c r="D83" s="88" t="s">
        <v>76</v>
      </c>
      <c r="E83" s="89"/>
      <c r="F83" s="90">
        <v>0</v>
      </c>
      <c r="G83" s="90">
        <v>0</v>
      </c>
      <c r="H83" s="78">
        <f t="shared" si="66"/>
        <v>0</v>
      </c>
      <c r="I83" s="90"/>
      <c r="J83" s="90"/>
      <c r="K83" s="78">
        <f t="shared" si="67"/>
        <v>0</v>
      </c>
      <c r="L83" s="91"/>
      <c r="M83" s="91"/>
      <c r="N83" s="78">
        <f t="shared" si="68"/>
        <v>0</v>
      </c>
      <c r="O83" s="91"/>
      <c r="P83" s="91"/>
      <c r="Q83" s="78">
        <f t="shared" si="69"/>
        <v>0</v>
      </c>
      <c r="R83" s="78"/>
      <c r="S83" s="78"/>
      <c r="T83" s="78">
        <f t="shared" ref="T83:T87" si="70">+R83+S83</f>
        <v>0</v>
      </c>
      <c r="U83" s="91">
        <f t="shared" si="56"/>
        <v>0</v>
      </c>
      <c r="V83" s="91">
        <f t="shared" si="56"/>
        <v>0</v>
      </c>
      <c r="W83" s="78">
        <f t="shared" si="57"/>
        <v>0</v>
      </c>
    </row>
    <row r="84" spans="2:23" s="101" customFormat="1" ht="23.25">
      <c r="B84" s="186"/>
      <c r="C84" s="87">
        <v>3000</v>
      </c>
      <c r="D84" s="88" t="s">
        <v>77</v>
      </c>
      <c r="E84" s="89"/>
      <c r="F84" s="90">
        <v>13295870</v>
      </c>
      <c r="G84" s="90">
        <v>431800</v>
      </c>
      <c r="H84" s="78">
        <f t="shared" si="66"/>
        <v>13727670</v>
      </c>
      <c r="I84" s="90">
        <v>196750.07999999999</v>
      </c>
      <c r="J84" s="90">
        <v>0</v>
      </c>
      <c r="K84" s="78">
        <f t="shared" si="67"/>
        <v>196750.07999999999</v>
      </c>
      <c r="L84" s="91"/>
      <c r="M84" s="91"/>
      <c r="N84" s="78">
        <f t="shared" si="68"/>
        <v>0</v>
      </c>
      <c r="O84" s="91">
        <v>7599118.4900000002</v>
      </c>
      <c r="P84" s="91">
        <v>431799.5</v>
      </c>
      <c r="Q84" s="78">
        <f t="shared" si="69"/>
        <v>8030917.9900000002</v>
      </c>
      <c r="R84" s="78"/>
      <c r="S84" s="78"/>
      <c r="T84" s="78">
        <f t="shared" si="70"/>
        <v>0</v>
      </c>
      <c r="U84" s="91">
        <f t="shared" si="56"/>
        <v>5500001.4299999997</v>
      </c>
      <c r="V84" s="91">
        <f t="shared" si="56"/>
        <v>0.5</v>
      </c>
      <c r="W84" s="78">
        <f>+U84+V84</f>
        <v>5500001.9299999997</v>
      </c>
    </row>
    <row r="85" spans="2:23" s="93" customFormat="1" ht="46.5">
      <c r="B85" s="186"/>
      <c r="C85" s="87">
        <v>4000</v>
      </c>
      <c r="D85" s="88" t="s">
        <v>78</v>
      </c>
      <c r="E85" s="89"/>
      <c r="F85" s="90">
        <v>0</v>
      </c>
      <c r="G85" s="90">
        <v>0</v>
      </c>
      <c r="H85" s="78">
        <f t="shared" si="66"/>
        <v>0</v>
      </c>
      <c r="I85" s="90"/>
      <c r="J85" s="90"/>
      <c r="K85" s="78">
        <f t="shared" si="67"/>
        <v>0</v>
      </c>
      <c r="L85" s="91"/>
      <c r="M85" s="91"/>
      <c r="N85" s="78">
        <f t="shared" si="68"/>
        <v>0</v>
      </c>
      <c r="O85" s="91"/>
      <c r="P85" s="91"/>
      <c r="Q85" s="78">
        <f t="shared" si="69"/>
        <v>0</v>
      </c>
      <c r="R85" s="78"/>
      <c r="S85" s="78"/>
      <c r="T85" s="78">
        <f t="shared" si="70"/>
        <v>0</v>
      </c>
      <c r="U85" s="91">
        <f t="shared" si="56"/>
        <v>0</v>
      </c>
      <c r="V85" s="91">
        <f t="shared" si="56"/>
        <v>0</v>
      </c>
      <c r="W85" s="78">
        <f t="shared" si="57"/>
        <v>0</v>
      </c>
    </row>
    <row r="86" spans="2:23" s="93" customFormat="1" ht="23.25">
      <c r="B86" s="186"/>
      <c r="C86" s="87">
        <v>5000</v>
      </c>
      <c r="D86" s="88" t="s">
        <v>79</v>
      </c>
      <c r="E86" s="89"/>
      <c r="F86" s="90">
        <v>19251487</v>
      </c>
      <c r="G86" s="90">
        <v>352245</v>
      </c>
      <c r="H86" s="78">
        <f t="shared" si="66"/>
        <v>19603732</v>
      </c>
      <c r="I86" s="90">
        <v>0</v>
      </c>
      <c r="J86" s="90">
        <v>0</v>
      </c>
      <c r="K86" s="78">
        <f t="shared" si="67"/>
        <v>0</v>
      </c>
      <c r="L86" s="91"/>
      <c r="M86" s="91"/>
      <c r="N86" s="78">
        <f t="shared" si="68"/>
        <v>0</v>
      </c>
      <c r="O86" s="91">
        <v>15384529.300000001</v>
      </c>
      <c r="P86" s="91">
        <v>352245</v>
      </c>
      <c r="Q86" s="78">
        <f t="shared" si="69"/>
        <v>15736774.300000001</v>
      </c>
      <c r="R86" s="78">
        <v>3866566.7</v>
      </c>
      <c r="S86" s="78"/>
      <c r="T86" s="78">
        <f t="shared" si="70"/>
        <v>3866566.7</v>
      </c>
      <c r="U86" s="91">
        <f t="shared" si="56"/>
        <v>390.99999999906868</v>
      </c>
      <c r="V86" s="91">
        <f t="shared" si="56"/>
        <v>0</v>
      </c>
      <c r="W86" s="78">
        <f>+U86+V86</f>
        <v>390.99999999906868</v>
      </c>
    </row>
    <row r="87" spans="2:23" s="93" customFormat="1" ht="23.25">
      <c r="B87" s="187"/>
      <c r="C87" s="87">
        <v>6000</v>
      </c>
      <c r="D87" s="94" t="s">
        <v>80</v>
      </c>
      <c r="E87" s="89"/>
      <c r="F87" s="90">
        <v>0</v>
      </c>
      <c r="G87" s="90">
        <v>0</v>
      </c>
      <c r="H87" s="78">
        <f t="shared" si="66"/>
        <v>0</v>
      </c>
      <c r="I87" s="90"/>
      <c r="J87" s="90"/>
      <c r="K87" s="78">
        <f t="shared" si="67"/>
        <v>0</v>
      </c>
      <c r="L87" s="91"/>
      <c r="M87" s="91"/>
      <c r="N87" s="78">
        <f t="shared" si="68"/>
        <v>0</v>
      </c>
      <c r="O87" s="91"/>
      <c r="P87" s="91"/>
      <c r="Q87" s="78">
        <f t="shared" si="69"/>
        <v>0</v>
      </c>
      <c r="R87" s="78"/>
      <c r="S87" s="78"/>
      <c r="T87" s="78">
        <f t="shared" si="70"/>
        <v>0</v>
      </c>
      <c r="U87" s="91">
        <f t="shared" si="56"/>
        <v>0</v>
      </c>
      <c r="V87" s="91">
        <f t="shared" si="56"/>
        <v>0</v>
      </c>
      <c r="W87" s="78">
        <f t="shared" si="57"/>
        <v>0</v>
      </c>
    </row>
    <row r="88" spans="2:23" ht="23.25">
      <c r="B88" s="185">
        <v>13</v>
      </c>
      <c r="C88" s="84"/>
      <c r="D88" s="85" t="s">
        <v>91</v>
      </c>
      <c r="E88" s="72"/>
      <c r="F88" s="86">
        <f>SUM(F89:F94)</f>
        <v>0</v>
      </c>
      <c r="G88" s="86">
        <f t="shared" ref="G88:Q88" si="71">SUM(G89:G94)</f>
        <v>1413370</v>
      </c>
      <c r="H88" s="86">
        <f t="shared" si="71"/>
        <v>1413370</v>
      </c>
      <c r="I88" s="86">
        <f t="shared" si="71"/>
        <v>0</v>
      </c>
      <c r="J88" s="86">
        <f t="shared" si="71"/>
        <v>0</v>
      </c>
      <c r="K88" s="86">
        <f t="shared" si="71"/>
        <v>0</v>
      </c>
      <c r="L88" s="86">
        <f t="shared" si="71"/>
        <v>0</v>
      </c>
      <c r="M88" s="86">
        <f t="shared" si="71"/>
        <v>0</v>
      </c>
      <c r="N88" s="86">
        <f t="shared" si="71"/>
        <v>0</v>
      </c>
      <c r="O88" s="86">
        <f t="shared" si="71"/>
        <v>0</v>
      </c>
      <c r="P88" s="86">
        <f t="shared" si="71"/>
        <v>1413276.98</v>
      </c>
      <c r="Q88" s="86">
        <f t="shared" si="71"/>
        <v>1413276.98</v>
      </c>
      <c r="R88" s="86"/>
      <c r="S88" s="86"/>
      <c r="T88" s="86"/>
      <c r="U88" s="86">
        <f t="shared" si="56"/>
        <v>0</v>
      </c>
      <c r="V88" s="86">
        <f t="shared" si="56"/>
        <v>93.020000000018626</v>
      </c>
      <c r="W88" s="86">
        <f t="shared" si="57"/>
        <v>93.020000000018626</v>
      </c>
    </row>
    <row r="89" spans="2:23" s="93" customFormat="1" ht="23.25">
      <c r="B89" s="186"/>
      <c r="C89" s="87">
        <v>1000</v>
      </c>
      <c r="D89" s="94" t="s">
        <v>75</v>
      </c>
      <c r="E89" s="89"/>
      <c r="F89" s="90">
        <v>0</v>
      </c>
      <c r="G89" s="90">
        <v>1413370</v>
      </c>
      <c r="H89" s="78">
        <f t="shared" ref="H89:H94" si="72">F89+G89+E89</f>
        <v>1413370</v>
      </c>
      <c r="I89" s="90"/>
      <c r="J89" s="90"/>
      <c r="K89" s="78">
        <f t="shared" ref="K89:K94" si="73">I89+J89</f>
        <v>0</v>
      </c>
      <c r="L89" s="91"/>
      <c r="M89" s="91"/>
      <c r="N89" s="78">
        <f t="shared" ref="N89:N94" si="74">L89+M89</f>
        <v>0</v>
      </c>
      <c r="O89" s="91"/>
      <c r="P89" s="91">
        <v>1413276.98</v>
      </c>
      <c r="Q89" s="78">
        <f t="shared" ref="Q89:Q94" si="75">O89+P89</f>
        <v>1413276.98</v>
      </c>
      <c r="R89" s="78"/>
      <c r="S89" s="78"/>
      <c r="T89" s="78"/>
      <c r="U89" s="91">
        <f t="shared" si="56"/>
        <v>0</v>
      </c>
      <c r="V89" s="91">
        <f t="shared" si="56"/>
        <v>93.020000000018626</v>
      </c>
      <c r="W89" s="78">
        <f t="shared" si="57"/>
        <v>93.020000000018626</v>
      </c>
    </row>
    <row r="90" spans="2:23" s="93" customFormat="1" ht="23.25">
      <c r="B90" s="186"/>
      <c r="C90" s="87">
        <v>2000</v>
      </c>
      <c r="D90" s="94" t="s">
        <v>76</v>
      </c>
      <c r="E90" s="89"/>
      <c r="F90" s="90">
        <v>0</v>
      </c>
      <c r="G90" s="90">
        <v>0</v>
      </c>
      <c r="H90" s="78">
        <f t="shared" si="72"/>
        <v>0</v>
      </c>
      <c r="I90" s="90"/>
      <c r="J90" s="90"/>
      <c r="K90" s="78">
        <f t="shared" si="73"/>
        <v>0</v>
      </c>
      <c r="L90" s="91"/>
      <c r="M90" s="91"/>
      <c r="N90" s="78">
        <f t="shared" si="74"/>
        <v>0</v>
      </c>
      <c r="O90" s="91"/>
      <c r="P90" s="91"/>
      <c r="Q90" s="78">
        <f t="shared" si="75"/>
        <v>0</v>
      </c>
      <c r="R90" s="78"/>
      <c r="S90" s="78"/>
      <c r="T90" s="78"/>
      <c r="U90" s="91">
        <f t="shared" si="56"/>
        <v>0</v>
      </c>
      <c r="V90" s="91">
        <f t="shared" si="56"/>
        <v>0</v>
      </c>
      <c r="W90" s="78">
        <f t="shared" si="57"/>
        <v>0</v>
      </c>
    </row>
    <row r="91" spans="2:23" s="93" customFormat="1" ht="23.25">
      <c r="B91" s="186"/>
      <c r="C91" s="87">
        <v>3000</v>
      </c>
      <c r="D91" s="94" t="s">
        <v>77</v>
      </c>
      <c r="E91" s="89"/>
      <c r="F91" s="90">
        <v>0</v>
      </c>
      <c r="G91" s="90">
        <v>0</v>
      </c>
      <c r="H91" s="78">
        <f t="shared" si="72"/>
        <v>0</v>
      </c>
      <c r="I91" s="90"/>
      <c r="J91" s="90"/>
      <c r="K91" s="78">
        <f t="shared" si="73"/>
        <v>0</v>
      </c>
      <c r="L91" s="91"/>
      <c r="M91" s="91"/>
      <c r="N91" s="78">
        <f t="shared" si="74"/>
        <v>0</v>
      </c>
      <c r="O91" s="91"/>
      <c r="P91" s="91"/>
      <c r="Q91" s="78">
        <f t="shared" si="75"/>
        <v>0</v>
      </c>
      <c r="R91" s="78"/>
      <c r="S91" s="78"/>
      <c r="T91" s="78"/>
      <c r="U91" s="91">
        <f t="shared" si="56"/>
        <v>0</v>
      </c>
      <c r="V91" s="91">
        <f t="shared" si="56"/>
        <v>0</v>
      </c>
      <c r="W91" s="78">
        <f t="shared" si="57"/>
        <v>0</v>
      </c>
    </row>
    <row r="92" spans="2:23" s="93" customFormat="1" ht="46.5">
      <c r="B92" s="186"/>
      <c r="C92" s="87">
        <v>4000</v>
      </c>
      <c r="D92" s="94" t="s">
        <v>78</v>
      </c>
      <c r="E92" s="89"/>
      <c r="F92" s="90">
        <v>0</v>
      </c>
      <c r="G92" s="90">
        <v>0</v>
      </c>
      <c r="H92" s="78">
        <f t="shared" si="72"/>
        <v>0</v>
      </c>
      <c r="I92" s="90"/>
      <c r="J92" s="90"/>
      <c r="K92" s="78">
        <f t="shared" si="73"/>
        <v>0</v>
      </c>
      <c r="L92" s="91"/>
      <c r="M92" s="91"/>
      <c r="N92" s="78">
        <f t="shared" si="74"/>
        <v>0</v>
      </c>
      <c r="O92" s="91"/>
      <c r="P92" s="91"/>
      <c r="Q92" s="78">
        <f t="shared" si="75"/>
        <v>0</v>
      </c>
      <c r="R92" s="78"/>
      <c r="S92" s="78"/>
      <c r="T92" s="78"/>
      <c r="U92" s="91">
        <f t="shared" si="56"/>
        <v>0</v>
      </c>
      <c r="V92" s="91">
        <f t="shared" si="56"/>
        <v>0</v>
      </c>
      <c r="W92" s="78">
        <f t="shared" si="57"/>
        <v>0</v>
      </c>
    </row>
    <row r="93" spans="2:23" s="93" customFormat="1" ht="23.25">
      <c r="B93" s="186"/>
      <c r="C93" s="87">
        <v>5000</v>
      </c>
      <c r="D93" s="94" t="s">
        <v>79</v>
      </c>
      <c r="E93" s="89"/>
      <c r="F93" s="90">
        <v>0</v>
      </c>
      <c r="G93" s="90">
        <v>0</v>
      </c>
      <c r="H93" s="78">
        <f t="shared" si="72"/>
        <v>0</v>
      </c>
      <c r="I93" s="90"/>
      <c r="J93" s="90"/>
      <c r="K93" s="78">
        <f t="shared" si="73"/>
        <v>0</v>
      </c>
      <c r="L93" s="91"/>
      <c r="M93" s="91"/>
      <c r="N93" s="78">
        <f t="shared" si="74"/>
        <v>0</v>
      </c>
      <c r="O93" s="91"/>
      <c r="P93" s="91"/>
      <c r="Q93" s="78">
        <f t="shared" si="75"/>
        <v>0</v>
      </c>
      <c r="R93" s="78"/>
      <c r="S93" s="78"/>
      <c r="T93" s="78"/>
      <c r="U93" s="91">
        <f t="shared" si="56"/>
        <v>0</v>
      </c>
      <c r="V93" s="91">
        <f t="shared" si="56"/>
        <v>0</v>
      </c>
      <c r="W93" s="78">
        <f t="shared" si="57"/>
        <v>0</v>
      </c>
    </row>
    <row r="94" spans="2:23" s="93" customFormat="1" ht="23.25">
      <c r="B94" s="187"/>
      <c r="C94" s="87">
        <v>6000</v>
      </c>
      <c r="D94" s="94" t="s">
        <v>80</v>
      </c>
      <c r="E94" s="89"/>
      <c r="F94" s="90">
        <v>0</v>
      </c>
      <c r="G94" s="90">
        <v>0</v>
      </c>
      <c r="H94" s="78">
        <f t="shared" si="72"/>
        <v>0</v>
      </c>
      <c r="I94" s="90"/>
      <c r="J94" s="90"/>
      <c r="K94" s="78">
        <f t="shared" si="73"/>
        <v>0</v>
      </c>
      <c r="L94" s="91"/>
      <c r="M94" s="91"/>
      <c r="N94" s="78">
        <f t="shared" si="74"/>
        <v>0</v>
      </c>
      <c r="O94" s="91"/>
      <c r="P94" s="91"/>
      <c r="Q94" s="78">
        <f t="shared" si="75"/>
        <v>0</v>
      </c>
      <c r="R94" s="78"/>
      <c r="S94" s="78"/>
      <c r="T94" s="78"/>
      <c r="U94" s="91">
        <f t="shared" si="56"/>
        <v>0</v>
      </c>
      <c r="V94" s="91">
        <f t="shared" si="56"/>
        <v>0</v>
      </c>
      <c r="W94" s="78">
        <f t="shared" si="57"/>
        <v>0</v>
      </c>
    </row>
    <row r="95" spans="2:23" ht="46.5">
      <c r="B95" s="185">
        <v>14</v>
      </c>
      <c r="C95" s="84"/>
      <c r="D95" s="85" t="s">
        <v>92</v>
      </c>
      <c r="E95" s="72"/>
      <c r="F95" s="86">
        <f>SUM(F96:F101)</f>
        <v>0</v>
      </c>
      <c r="G95" s="86">
        <f t="shared" ref="G95:Q95" si="76">SUM(G96:G101)</f>
        <v>0</v>
      </c>
      <c r="H95" s="86">
        <f t="shared" si="76"/>
        <v>0</v>
      </c>
      <c r="I95" s="86">
        <f t="shared" si="76"/>
        <v>0</v>
      </c>
      <c r="J95" s="86">
        <f t="shared" si="76"/>
        <v>0</v>
      </c>
      <c r="K95" s="86">
        <f t="shared" si="76"/>
        <v>0</v>
      </c>
      <c r="L95" s="86">
        <f t="shared" si="76"/>
        <v>0</v>
      </c>
      <c r="M95" s="86">
        <f t="shared" si="76"/>
        <v>0</v>
      </c>
      <c r="N95" s="86">
        <f t="shared" si="76"/>
        <v>0</v>
      </c>
      <c r="O95" s="86">
        <f t="shared" si="76"/>
        <v>0</v>
      </c>
      <c r="P95" s="86">
        <f t="shared" si="76"/>
        <v>0</v>
      </c>
      <c r="Q95" s="86">
        <f t="shared" si="76"/>
        <v>0</v>
      </c>
      <c r="R95" s="86"/>
      <c r="S95" s="86"/>
      <c r="T95" s="86"/>
      <c r="U95" s="86">
        <f t="shared" si="56"/>
        <v>0</v>
      </c>
      <c r="V95" s="86">
        <f t="shared" si="56"/>
        <v>0</v>
      </c>
      <c r="W95" s="86">
        <f t="shared" si="57"/>
        <v>0</v>
      </c>
    </row>
    <row r="96" spans="2:23" ht="23.25">
      <c r="B96" s="186"/>
      <c r="C96" s="95">
        <v>1000</v>
      </c>
      <c r="D96" s="96" t="s">
        <v>75</v>
      </c>
      <c r="E96" s="97"/>
      <c r="F96" s="98">
        <v>0</v>
      </c>
      <c r="G96" s="98">
        <v>0</v>
      </c>
      <c r="H96" s="99">
        <f t="shared" ref="H96:H101" si="77">F96+G96+E96</f>
        <v>0</v>
      </c>
      <c r="I96" s="98"/>
      <c r="J96" s="98"/>
      <c r="K96" s="99">
        <f t="shared" ref="K96:K101" si="78">I96+J96</f>
        <v>0</v>
      </c>
      <c r="L96" s="100"/>
      <c r="M96" s="100"/>
      <c r="N96" s="99">
        <f t="shared" ref="N96:N101" si="79">L96+M96</f>
        <v>0</v>
      </c>
      <c r="O96" s="100"/>
      <c r="P96" s="100"/>
      <c r="Q96" s="99">
        <f t="shared" ref="Q96:Q101" si="80">O96+P96</f>
        <v>0</v>
      </c>
      <c r="R96" s="99"/>
      <c r="S96" s="99"/>
      <c r="T96" s="99"/>
      <c r="U96" s="100">
        <f t="shared" si="56"/>
        <v>0</v>
      </c>
      <c r="V96" s="100">
        <f t="shared" si="56"/>
        <v>0</v>
      </c>
      <c r="W96" s="99">
        <f t="shared" si="57"/>
        <v>0</v>
      </c>
    </row>
    <row r="97" spans="2:23" ht="23.25">
      <c r="B97" s="186"/>
      <c r="C97" s="95">
        <v>2000</v>
      </c>
      <c r="D97" s="96" t="s">
        <v>76</v>
      </c>
      <c r="E97" s="97"/>
      <c r="F97" s="98">
        <v>0</v>
      </c>
      <c r="G97" s="98">
        <v>0</v>
      </c>
      <c r="H97" s="99">
        <f t="shared" si="77"/>
        <v>0</v>
      </c>
      <c r="I97" s="98"/>
      <c r="J97" s="98"/>
      <c r="K97" s="99">
        <f t="shared" si="78"/>
        <v>0</v>
      </c>
      <c r="L97" s="100"/>
      <c r="M97" s="100"/>
      <c r="N97" s="99">
        <f t="shared" si="79"/>
        <v>0</v>
      </c>
      <c r="O97" s="100"/>
      <c r="P97" s="100"/>
      <c r="Q97" s="99">
        <f t="shared" si="80"/>
        <v>0</v>
      </c>
      <c r="R97" s="99"/>
      <c r="S97" s="99"/>
      <c r="T97" s="99"/>
      <c r="U97" s="100">
        <f t="shared" si="56"/>
        <v>0</v>
      </c>
      <c r="V97" s="100">
        <f t="shared" si="56"/>
        <v>0</v>
      </c>
      <c r="W97" s="99">
        <f t="shared" si="57"/>
        <v>0</v>
      </c>
    </row>
    <row r="98" spans="2:23" ht="23.25">
      <c r="B98" s="186"/>
      <c r="C98" s="95">
        <v>3000</v>
      </c>
      <c r="D98" s="96" t="s">
        <v>77</v>
      </c>
      <c r="E98" s="97"/>
      <c r="F98" s="98">
        <v>0</v>
      </c>
      <c r="G98" s="98">
        <v>0</v>
      </c>
      <c r="H98" s="99">
        <f t="shared" si="77"/>
        <v>0</v>
      </c>
      <c r="I98" s="98"/>
      <c r="J98" s="98"/>
      <c r="K98" s="99">
        <f t="shared" si="78"/>
        <v>0</v>
      </c>
      <c r="L98" s="100"/>
      <c r="M98" s="100"/>
      <c r="N98" s="99">
        <f t="shared" si="79"/>
        <v>0</v>
      </c>
      <c r="O98" s="100"/>
      <c r="P98" s="100"/>
      <c r="Q98" s="99">
        <f t="shared" si="80"/>
        <v>0</v>
      </c>
      <c r="R98" s="99"/>
      <c r="S98" s="99"/>
      <c r="T98" s="99"/>
      <c r="U98" s="100">
        <f t="shared" si="56"/>
        <v>0</v>
      </c>
      <c r="V98" s="100">
        <f t="shared" si="56"/>
        <v>0</v>
      </c>
      <c r="W98" s="99">
        <f t="shared" si="57"/>
        <v>0</v>
      </c>
    </row>
    <row r="99" spans="2:23" ht="46.5">
      <c r="B99" s="186"/>
      <c r="C99" s="95">
        <v>4000</v>
      </c>
      <c r="D99" s="96" t="s">
        <v>78</v>
      </c>
      <c r="E99" s="97"/>
      <c r="F99" s="98">
        <v>0</v>
      </c>
      <c r="G99" s="98">
        <v>0</v>
      </c>
      <c r="H99" s="99">
        <f t="shared" si="77"/>
        <v>0</v>
      </c>
      <c r="I99" s="98"/>
      <c r="J99" s="98"/>
      <c r="K99" s="99">
        <f t="shared" si="78"/>
        <v>0</v>
      </c>
      <c r="L99" s="100"/>
      <c r="M99" s="100"/>
      <c r="N99" s="99">
        <f t="shared" si="79"/>
        <v>0</v>
      </c>
      <c r="O99" s="100"/>
      <c r="P99" s="100"/>
      <c r="Q99" s="99">
        <f t="shared" si="80"/>
        <v>0</v>
      </c>
      <c r="R99" s="99"/>
      <c r="S99" s="99"/>
      <c r="T99" s="99"/>
      <c r="U99" s="100">
        <f t="shared" si="56"/>
        <v>0</v>
      </c>
      <c r="V99" s="100">
        <f t="shared" si="56"/>
        <v>0</v>
      </c>
      <c r="W99" s="99">
        <f t="shared" si="57"/>
        <v>0</v>
      </c>
    </row>
    <row r="100" spans="2:23" ht="23.25">
      <c r="B100" s="186"/>
      <c r="C100" s="95">
        <v>5000</v>
      </c>
      <c r="D100" s="96" t="s">
        <v>79</v>
      </c>
      <c r="E100" s="97"/>
      <c r="F100" s="98">
        <v>0</v>
      </c>
      <c r="G100" s="98">
        <v>0</v>
      </c>
      <c r="H100" s="99">
        <f t="shared" si="77"/>
        <v>0</v>
      </c>
      <c r="I100" s="98"/>
      <c r="J100" s="98"/>
      <c r="K100" s="99">
        <f t="shared" si="78"/>
        <v>0</v>
      </c>
      <c r="L100" s="100"/>
      <c r="M100" s="100"/>
      <c r="N100" s="99">
        <f t="shared" si="79"/>
        <v>0</v>
      </c>
      <c r="O100" s="100"/>
      <c r="P100" s="100"/>
      <c r="Q100" s="99">
        <f t="shared" si="80"/>
        <v>0</v>
      </c>
      <c r="R100" s="99"/>
      <c r="S100" s="99"/>
      <c r="T100" s="99"/>
      <c r="U100" s="100">
        <f t="shared" si="56"/>
        <v>0</v>
      </c>
      <c r="V100" s="100">
        <f t="shared" si="56"/>
        <v>0</v>
      </c>
      <c r="W100" s="99">
        <f t="shared" si="57"/>
        <v>0</v>
      </c>
    </row>
    <row r="101" spans="2:23" ht="23.25">
      <c r="B101" s="187"/>
      <c r="C101" s="95">
        <v>6000</v>
      </c>
      <c r="D101" s="96" t="s">
        <v>80</v>
      </c>
      <c r="E101" s="97"/>
      <c r="F101" s="98">
        <v>0</v>
      </c>
      <c r="G101" s="98">
        <v>0</v>
      </c>
      <c r="H101" s="99">
        <f t="shared" si="77"/>
        <v>0</v>
      </c>
      <c r="I101" s="98"/>
      <c r="J101" s="98"/>
      <c r="K101" s="99">
        <f t="shared" si="78"/>
        <v>0</v>
      </c>
      <c r="L101" s="100"/>
      <c r="M101" s="100"/>
      <c r="N101" s="99">
        <f t="shared" si="79"/>
        <v>0</v>
      </c>
      <c r="O101" s="100"/>
      <c r="P101" s="100"/>
      <c r="Q101" s="99">
        <f t="shared" si="80"/>
        <v>0</v>
      </c>
      <c r="R101" s="99"/>
      <c r="S101" s="99"/>
      <c r="T101" s="99"/>
      <c r="U101" s="100">
        <f t="shared" si="56"/>
        <v>0</v>
      </c>
      <c r="V101" s="100">
        <f t="shared" si="56"/>
        <v>0</v>
      </c>
      <c r="W101" s="99">
        <f t="shared" si="57"/>
        <v>0</v>
      </c>
    </row>
    <row r="102" spans="2:23" ht="23.25">
      <c r="B102" s="185">
        <v>15</v>
      </c>
      <c r="C102" s="84"/>
      <c r="D102" s="85" t="s">
        <v>93</v>
      </c>
      <c r="E102" s="72"/>
      <c r="F102" s="86">
        <f>SUM(F103:F108)</f>
        <v>875800</v>
      </c>
      <c r="G102" s="86">
        <f t="shared" ref="G102:Q102" si="81">SUM(G103:G108)</f>
        <v>5000000</v>
      </c>
      <c r="H102" s="86">
        <f t="shared" si="81"/>
        <v>5875800</v>
      </c>
      <c r="I102" s="86">
        <f t="shared" si="81"/>
        <v>0</v>
      </c>
      <c r="J102" s="86">
        <f t="shared" si="81"/>
        <v>0</v>
      </c>
      <c r="K102" s="86">
        <f t="shared" si="81"/>
        <v>0</v>
      </c>
      <c r="L102" s="86">
        <f t="shared" si="81"/>
        <v>0</v>
      </c>
      <c r="M102" s="86">
        <f t="shared" si="81"/>
        <v>0</v>
      </c>
      <c r="N102" s="86">
        <f t="shared" si="81"/>
        <v>0</v>
      </c>
      <c r="O102" s="86">
        <f t="shared" si="81"/>
        <v>875800</v>
      </c>
      <c r="P102" s="86">
        <f t="shared" si="81"/>
        <v>4993927.49</v>
      </c>
      <c r="Q102" s="86">
        <f t="shared" si="81"/>
        <v>5869727.4900000002</v>
      </c>
      <c r="R102" s="86"/>
      <c r="S102" s="86"/>
      <c r="T102" s="86"/>
      <c r="U102" s="86">
        <f t="shared" si="56"/>
        <v>0</v>
      </c>
      <c r="V102" s="86">
        <f t="shared" si="56"/>
        <v>6072.5099999997765</v>
      </c>
      <c r="W102" s="86">
        <f>+H102-Q102-T102-K102</f>
        <v>6072.5099999997765</v>
      </c>
    </row>
    <row r="103" spans="2:23" s="101" customFormat="1" ht="23.25">
      <c r="B103" s="186"/>
      <c r="C103" s="87">
        <v>1000</v>
      </c>
      <c r="D103" s="88" t="s">
        <v>75</v>
      </c>
      <c r="E103" s="89"/>
      <c r="F103" s="90">
        <v>0</v>
      </c>
      <c r="G103" s="90">
        <v>4000000</v>
      </c>
      <c r="H103" s="78">
        <f t="shared" ref="H103:H108" si="82">F103+G103+E103</f>
        <v>4000000</v>
      </c>
      <c r="I103" s="90"/>
      <c r="J103" s="90"/>
      <c r="K103" s="78">
        <f t="shared" ref="K103:K108" si="83">I103+J103</f>
        <v>0</v>
      </c>
      <c r="L103" s="91"/>
      <c r="M103" s="91"/>
      <c r="N103" s="79"/>
      <c r="O103" s="91"/>
      <c r="P103" s="91">
        <v>3999197.0900000003</v>
      </c>
      <c r="Q103" s="78">
        <f t="shared" ref="Q103:Q108" si="84">O103+P103</f>
        <v>3999197.0900000003</v>
      </c>
      <c r="R103" s="78"/>
      <c r="S103" s="78"/>
      <c r="T103" s="78"/>
      <c r="U103" s="91">
        <f t="shared" si="56"/>
        <v>0</v>
      </c>
      <c r="V103" s="91">
        <f t="shared" si="56"/>
        <v>802.90999999968335</v>
      </c>
      <c r="W103" s="78">
        <f t="shared" si="57"/>
        <v>802.90999999968335</v>
      </c>
    </row>
    <row r="104" spans="2:23" s="93" customFormat="1" ht="23.25">
      <c r="B104" s="186"/>
      <c r="C104" s="87">
        <v>2000</v>
      </c>
      <c r="D104" s="88" t="s">
        <v>76</v>
      </c>
      <c r="E104" s="89"/>
      <c r="F104" s="90">
        <v>0</v>
      </c>
      <c r="G104" s="90">
        <v>0</v>
      </c>
      <c r="H104" s="78">
        <f t="shared" si="82"/>
        <v>0</v>
      </c>
      <c r="I104" s="90"/>
      <c r="J104" s="90"/>
      <c r="K104" s="78">
        <f t="shared" si="83"/>
        <v>0</v>
      </c>
      <c r="L104" s="91"/>
      <c r="M104" s="91"/>
      <c r="N104" s="79"/>
      <c r="O104" s="91"/>
      <c r="P104" s="91"/>
      <c r="Q104" s="78">
        <f t="shared" si="84"/>
        <v>0</v>
      </c>
      <c r="R104" s="78"/>
      <c r="S104" s="78"/>
      <c r="T104" s="78"/>
      <c r="U104" s="91">
        <f t="shared" si="56"/>
        <v>0</v>
      </c>
      <c r="V104" s="91">
        <f t="shared" si="56"/>
        <v>0</v>
      </c>
      <c r="W104" s="78">
        <f t="shared" si="57"/>
        <v>0</v>
      </c>
    </row>
    <row r="105" spans="2:23" s="93" customFormat="1" ht="23.25">
      <c r="B105" s="186"/>
      <c r="C105" s="87">
        <v>3000</v>
      </c>
      <c r="D105" s="88" t="s">
        <v>77</v>
      </c>
      <c r="E105" s="89"/>
      <c r="F105" s="90">
        <v>875800</v>
      </c>
      <c r="G105" s="90">
        <v>1000000</v>
      </c>
      <c r="H105" s="78">
        <f t="shared" si="82"/>
        <v>1875800</v>
      </c>
      <c r="I105" s="90"/>
      <c r="J105" s="90">
        <v>0</v>
      </c>
      <c r="K105" s="78">
        <f t="shared" si="83"/>
        <v>0</v>
      </c>
      <c r="L105" s="91"/>
      <c r="M105" s="91"/>
      <c r="N105" s="79"/>
      <c r="O105" s="91">
        <v>875800</v>
      </c>
      <c r="P105" s="91">
        <v>994730.4</v>
      </c>
      <c r="Q105" s="78">
        <f t="shared" si="84"/>
        <v>1870530.4</v>
      </c>
      <c r="R105" s="78"/>
      <c r="S105" s="78"/>
      <c r="T105" s="78"/>
      <c r="U105" s="91">
        <f t="shared" si="56"/>
        <v>0</v>
      </c>
      <c r="V105" s="91">
        <f t="shared" si="56"/>
        <v>5269.5999999999767</v>
      </c>
      <c r="W105" s="78">
        <f>+H105-Q105-T105-K105</f>
        <v>5269.6000000000931</v>
      </c>
    </row>
    <row r="106" spans="2:23" s="93" customFormat="1" ht="46.5">
      <c r="B106" s="186"/>
      <c r="C106" s="87">
        <v>4000</v>
      </c>
      <c r="D106" s="94" t="s">
        <v>78</v>
      </c>
      <c r="E106" s="89"/>
      <c r="F106" s="90">
        <v>0</v>
      </c>
      <c r="G106" s="90">
        <v>0</v>
      </c>
      <c r="H106" s="78">
        <f t="shared" si="82"/>
        <v>0</v>
      </c>
      <c r="I106" s="90"/>
      <c r="J106" s="90"/>
      <c r="K106" s="78">
        <f t="shared" si="83"/>
        <v>0</v>
      </c>
      <c r="L106" s="91"/>
      <c r="M106" s="91"/>
      <c r="N106" s="79"/>
      <c r="O106" s="91"/>
      <c r="P106" s="91"/>
      <c r="Q106" s="78">
        <f t="shared" si="84"/>
        <v>0</v>
      </c>
      <c r="R106" s="78"/>
      <c r="S106" s="78"/>
      <c r="T106" s="78"/>
      <c r="U106" s="91">
        <f t="shared" si="56"/>
        <v>0</v>
      </c>
      <c r="V106" s="91">
        <f t="shared" si="56"/>
        <v>0</v>
      </c>
      <c r="W106" s="78">
        <f t="shared" si="57"/>
        <v>0</v>
      </c>
    </row>
    <row r="107" spans="2:23" s="93" customFormat="1" ht="23.25">
      <c r="B107" s="186"/>
      <c r="C107" s="87">
        <v>5000</v>
      </c>
      <c r="D107" s="94" t="s">
        <v>79</v>
      </c>
      <c r="E107" s="89"/>
      <c r="F107" s="90">
        <v>0</v>
      </c>
      <c r="G107" s="90">
        <v>0</v>
      </c>
      <c r="H107" s="78">
        <f t="shared" si="82"/>
        <v>0</v>
      </c>
      <c r="I107" s="90"/>
      <c r="J107" s="90"/>
      <c r="K107" s="78">
        <f t="shared" si="83"/>
        <v>0</v>
      </c>
      <c r="L107" s="91"/>
      <c r="M107" s="91"/>
      <c r="N107" s="79"/>
      <c r="O107" s="91"/>
      <c r="P107" s="91"/>
      <c r="Q107" s="78">
        <f t="shared" si="84"/>
        <v>0</v>
      </c>
      <c r="R107" s="78"/>
      <c r="S107" s="78"/>
      <c r="T107" s="78"/>
      <c r="U107" s="91">
        <f t="shared" si="56"/>
        <v>0</v>
      </c>
      <c r="V107" s="91">
        <f t="shared" si="56"/>
        <v>0</v>
      </c>
      <c r="W107" s="78">
        <f t="shared" si="57"/>
        <v>0</v>
      </c>
    </row>
    <row r="108" spans="2:23" s="93" customFormat="1" ht="23.25">
      <c r="B108" s="187"/>
      <c r="C108" s="87">
        <v>6000</v>
      </c>
      <c r="D108" s="94" t="s">
        <v>80</v>
      </c>
      <c r="E108" s="89"/>
      <c r="F108" s="90">
        <v>0</v>
      </c>
      <c r="G108" s="90">
        <v>0</v>
      </c>
      <c r="H108" s="78">
        <f t="shared" si="82"/>
        <v>0</v>
      </c>
      <c r="I108" s="90"/>
      <c r="J108" s="90"/>
      <c r="K108" s="78">
        <f t="shared" si="83"/>
        <v>0</v>
      </c>
      <c r="L108" s="91"/>
      <c r="M108" s="91"/>
      <c r="N108" s="79"/>
      <c r="O108" s="91"/>
      <c r="P108" s="91"/>
      <c r="Q108" s="78">
        <f t="shared" si="84"/>
        <v>0</v>
      </c>
      <c r="R108" s="78"/>
      <c r="S108" s="78"/>
      <c r="T108" s="78"/>
      <c r="U108" s="91">
        <f t="shared" si="56"/>
        <v>0</v>
      </c>
      <c r="V108" s="91">
        <f t="shared" si="56"/>
        <v>0</v>
      </c>
      <c r="W108" s="78">
        <f t="shared" si="57"/>
        <v>0</v>
      </c>
    </row>
    <row r="109" spans="2:23" ht="46.5">
      <c r="B109" s="188">
        <v>16</v>
      </c>
      <c r="C109" s="84"/>
      <c r="D109" s="85" t="s">
        <v>94</v>
      </c>
      <c r="E109" s="72"/>
      <c r="F109" s="86">
        <f>SUM(F110:F115)</f>
        <v>148635125</v>
      </c>
      <c r="G109" s="86">
        <f t="shared" ref="G109:T109" si="85">SUM(G110:G115)</f>
        <v>853593</v>
      </c>
      <c r="H109" s="86">
        <f t="shared" si="85"/>
        <v>149488718</v>
      </c>
      <c r="I109" s="86">
        <f t="shared" si="85"/>
        <v>451669.55</v>
      </c>
      <c r="J109" s="86">
        <f t="shared" si="85"/>
        <v>0</v>
      </c>
      <c r="K109" s="86">
        <f t="shared" si="85"/>
        <v>451669.55</v>
      </c>
      <c r="L109" s="86">
        <f t="shared" si="85"/>
        <v>0</v>
      </c>
      <c r="M109" s="86">
        <f t="shared" si="85"/>
        <v>0</v>
      </c>
      <c r="N109" s="86">
        <f t="shared" si="85"/>
        <v>0</v>
      </c>
      <c r="O109" s="86">
        <f t="shared" si="85"/>
        <v>84705865.979999989</v>
      </c>
      <c r="P109" s="86">
        <f t="shared" si="85"/>
        <v>0</v>
      </c>
      <c r="Q109" s="86">
        <f t="shared" si="85"/>
        <v>84705865.979999989</v>
      </c>
      <c r="R109" s="86">
        <f t="shared" si="85"/>
        <v>11005970.99</v>
      </c>
      <c r="S109" s="86">
        <f t="shared" si="85"/>
        <v>556609</v>
      </c>
      <c r="T109" s="86">
        <f t="shared" si="85"/>
        <v>11562579.99</v>
      </c>
      <c r="U109" s="86">
        <f t="shared" si="56"/>
        <v>52471618.479999997</v>
      </c>
      <c r="V109" s="86">
        <f t="shared" si="56"/>
        <v>296984</v>
      </c>
      <c r="W109" s="86">
        <f>+U109+V109</f>
        <v>52768602.479999997</v>
      </c>
    </row>
    <row r="110" spans="2:23" s="93" customFormat="1" ht="23.25">
      <c r="B110" s="188"/>
      <c r="C110" s="87">
        <v>1000</v>
      </c>
      <c r="D110" s="94" t="s">
        <v>75</v>
      </c>
      <c r="E110" s="89"/>
      <c r="F110" s="90">
        <v>0</v>
      </c>
      <c r="G110" s="90">
        <v>0</v>
      </c>
      <c r="H110" s="78">
        <f t="shared" ref="H110:H115" si="86">F110+G110+E110</f>
        <v>0</v>
      </c>
      <c r="I110" s="90"/>
      <c r="J110" s="90"/>
      <c r="K110" s="78">
        <f t="shared" ref="K110:K115" si="87">I110+J110</f>
        <v>0</v>
      </c>
      <c r="L110" s="91"/>
      <c r="M110" s="91"/>
      <c r="N110" s="78">
        <f t="shared" ref="N110:N115" si="88">L110+M110</f>
        <v>0</v>
      </c>
      <c r="O110" s="91"/>
      <c r="P110" s="91"/>
      <c r="Q110" s="78">
        <f t="shared" ref="Q110:Q115" si="89">O110+P110</f>
        <v>0</v>
      </c>
      <c r="R110" s="78"/>
      <c r="S110" s="78"/>
      <c r="T110" s="78"/>
      <c r="U110" s="91">
        <f t="shared" si="56"/>
        <v>0</v>
      </c>
      <c r="V110" s="91">
        <f t="shared" si="56"/>
        <v>0</v>
      </c>
      <c r="W110" s="78">
        <f t="shared" si="57"/>
        <v>0</v>
      </c>
    </row>
    <row r="111" spans="2:23" s="93" customFormat="1" ht="23.25">
      <c r="B111" s="188"/>
      <c r="C111" s="87">
        <v>2000</v>
      </c>
      <c r="D111" s="88" t="s">
        <v>76</v>
      </c>
      <c r="E111" s="89"/>
      <c r="F111" s="90">
        <v>40464384.479999997</v>
      </c>
      <c r="G111" s="90">
        <v>295064</v>
      </c>
      <c r="H111" s="78">
        <f t="shared" si="86"/>
        <v>40759448.479999997</v>
      </c>
      <c r="I111" s="90">
        <v>415169.55</v>
      </c>
      <c r="J111" s="90"/>
      <c r="K111" s="78">
        <f t="shared" si="87"/>
        <v>415169.55</v>
      </c>
      <c r="L111" s="91"/>
      <c r="M111" s="91"/>
      <c r="N111" s="78">
        <f t="shared" si="88"/>
        <v>0</v>
      </c>
      <c r="O111" s="91">
        <v>23721788.649999999</v>
      </c>
      <c r="P111" s="91"/>
      <c r="Q111" s="78">
        <f t="shared" si="89"/>
        <v>23721788.649999999</v>
      </c>
      <c r="R111" s="78"/>
      <c r="S111" s="78"/>
      <c r="T111" s="78"/>
      <c r="U111" s="91">
        <f t="shared" si="56"/>
        <v>16327426.280000001</v>
      </c>
      <c r="V111" s="91">
        <f t="shared" si="56"/>
        <v>295064</v>
      </c>
      <c r="W111" s="78">
        <f t="shared" si="57"/>
        <v>17037659.829999998</v>
      </c>
    </row>
    <row r="112" spans="2:23" s="93" customFormat="1" ht="23.25">
      <c r="B112" s="188"/>
      <c r="C112" s="87">
        <v>3000</v>
      </c>
      <c r="D112" s="88" t="s">
        <v>77</v>
      </c>
      <c r="E112" s="89"/>
      <c r="F112" s="90">
        <v>0</v>
      </c>
      <c r="G112" s="90">
        <v>0</v>
      </c>
      <c r="H112" s="78">
        <f t="shared" si="86"/>
        <v>0</v>
      </c>
      <c r="I112" s="90"/>
      <c r="J112" s="90"/>
      <c r="K112" s="78">
        <f t="shared" si="87"/>
        <v>0</v>
      </c>
      <c r="L112" s="91"/>
      <c r="M112" s="91"/>
      <c r="N112" s="78">
        <f t="shared" si="88"/>
        <v>0</v>
      </c>
      <c r="O112" s="91"/>
      <c r="P112" s="91"/>
      <c r="Q112" s="78">
        <f t="shared" si="89"/>
        <v>0</v>
      </c>
      <c r="R112" s="78"/>
      <c r="S112" s="78"/>
      <c r="T112" s="78"/>
      <c r="U112" s="91">
        <f t="shared" si="56"/>
        <v>0</v>
      </c>
      <c r="V112" s="91">
        <f t="shared" si="56"/>
        <v>0</v>
      </c>
      <c r="W112" s="78">
        <f t="shared" si="57"/>
        <v>0</v>
      </c>
    </row>
    <row r="113" spans="2:24" s="93" customFormat="1" ht="46.5">
      <c r="B113" s="188"/>
      <c r="C113" s="87">
        <v>4000</v>
      </c>
      <c r="D113" s="88" t="s">
        <v>78</v>
      </c>
      <c r="E113" s="89"/>
      <c r="F113" s="90">
        <v>0</v>
      </c>
      <c r="G113" s="90">
        <v>0</v>
      </c>
      <c r="H113" s="78">
        <f t="shared" si="86"/>
        <v>0</v>
      </c>
      <c r="I113" s="90"/>
      <c r="J113" s="90"/>
      <c r="K113" s="78">
        <f t="shared" si="87"/>
        <v>0</v>
      </c>
      <c r="L113" s="91"/>
      <c r="M113" s="91"/>
      <c r="N113" s="78">
        <f t="shared" si="88"/>
        <v>0</v>
      </c>
      <c r="O113" s="91"/>
      <c r="P113" s="91"/>
      <c r="Q113" s="78">
        <f t="shared" si="89"/>
        <v>0</v>
      </c>
      <c r="R113" s="78"/>
      <c r="S113" s="78"/>
      <c r="T113" s="78"/>
      <c r="U113" s="91">
        <f t="shared" si="56"/>
        <v>0</v>
      </c>
      <c r="V113" s="91">
        <f t="shared" si="56"/>
        <v>0</v>
      </c>
      <c r="W113" s="78">
        <f t="shared" si="57"/>
        <v>0</v>
      </c>
    </row>
    <row r="114" spans="2:24" s="93" customFormat="1" ht="23.25">
      <c r="B114" s="188"/>
      <c r="C114" s="87">
        <v>5000</v>
      </c>
      <c r="D114" s="88" t="s">
        <v>79</v>
      </c>
      <c r="E114" s="89"/>
      <c r="F114" s="90">
        <v>108170740.52</v>
      </c>
      <c r="G114" s="90">
        <v>558529</v>
      </c>
      <c r="H114" s="78">
        <f t="shared" si="86"/>
        <v>108729269.52</v>
      </c>
      <c r="I114" s="90">
        <v>36500</v>
      </c>
      <c r="J114" s="90">
        <v>0</v>
      </c>
      <c r="K114" s="78">
        <f t="shared" si="87"/>
        <v>36500</v>
      </c>
      <c r="L114" s="91"/>
      <c r="M114" s="91"/>
      <c r="N114" s="78">
        <f t="shared" si="88"/>
        <v>0</v>
      </c>
      <c r="O114" s="91">
        <v>60984077.329999998</v>
      </c>
      <c r="P114" s="91"/>
      <c r="Q114" s="78">
        <f t="shared" si="89"/>
        <v>60984077.329999998</v>
      </c>
      <c r="R114" s="78">
        <v>11005970.99</v>
      </c>
      <c r="S114" s="78">
        <v>556609</v>
      </c>
      <c r="T114" s="78">
        <f>+R114+S114</f>
        <v>11562579.99</v>
      </c>
      <c r="U114" s="91">
        <f t="shared" si="56"/>
        <v>36144192.199999996</v>
      </c>
      <c r="V114" s="91">
        <f t="shared" si="56"/>
        <v>1920</v>
      </c>
      <c r="W114" s="78">
        <f>+U114+V114</f>
        <v>36146112.199999996</v>
      </c>
      <c r="X114" s="102"/>
    </row>
    <row r="115" spans="2:24" s="93" customFormat="1" ht="24" thickBot="1">
      <c r="B115" s="189"/>
      <c r="C115" s="103">
        <v>6000</v>
      </c>
      <c r="D115" s="94" t="s">
        <v>80</v>
      </c>
      <c r="E115" s="104"/>
      <c r="F115" s="105">
        <v>0</v>
      </c>
      <c r="G115" s="105">
        <v>0</v>
      </c>
      <c r="H115" s="78">
        <f t="shared" si="86"/>
        <v>0</v>
      </c>
      <c r="I115" s="105"/>
      <c r="J115" s="105"/>
      <c r="K115" s="106">
        <f t="shared" si="87"/>
        <v>0</v>
      </c>
      <c r="L115" s="107"/>
      <c r="M115" s="107"/>
      <c r="N115" s="106">
        <f t="shared" si="88"/>
        <v>0</v>
      </c>
      <c r="O115" s="107"/>
      <c r="P115" s="107"/>
      <c r="Q115" s="106">
        <f t="shared" si="89"/>
        <v>0</v>
      </c>
      <c r="R115" s="106"/>
      <c r="S115" s="106"/>
      <c r="T115" s="106"/>
      <c r="U115" s="107">
        <f t="shared" si="56"/>
        <v>0</v>
      </c>
      <c r="V115" s="107">
        <f t="shared" si="56"/>
        <v>0</v>
      </c>
      <c r="W115" s="78">
        <f t="shared" si="57"/>
        <v>0</v>
      </c>
    </row>
    <row r="116" spans="2:24" ht="24.75" thickBot="1">
      <c r="B116" s="108"/>
      <c r="C116" s="108"/>
      <c r="D116" s="109" t="s">
        <v>62</v>
      </c>
      <c r="E116" s="110">
        <f>E4+E11+E18+E25+E32+E39+E46+E53+E60+E67+E74+E81+E88+E95+E102+E109</f>
        <v>0</v>
      </c>
      <c r="F116" s="110">
        <f>F4+F11+F18+F25+F32+F39+F46+F53+F60+F67+F74+F81+F88+F95+F102+F109</f>
        <v>281614170</v>
      </c>
      <c r="G116" s="110">
        <f>G4+G11+G18+G25+G32+G39+G46+G53+G60+G67+G74+G81+G88+G95+G102+G109</f>
        <v>87716724</v>
      </c>
      <c r="H116" s="110">
        <f>H4+H11+H18+H25+H32+H39+H46+H53+H60+H67+H74+H81+H88+H95+H102+H109</f>
        <v>369330894</v>
      </c>
      <c r="I116" s="110">
        <f t="shared" ref="I116:Q116" si="90">I4+I11+I18+I25+I32+I39+I46+I53+I60+I67+I74+I81+I88+I95+I102+I109</f>
        <v>2441601.15</v>
      </c>
      <c r="J116" s="110">
        <f t="shared" si="90"/>
        <v>0</v>
      </c>
      <c r="K116" s="110">
        <f t="shared" si="90"/>
        <v>2441601.15</v>
      </c>
      <c r="L116" s="110">
        <f t="shared" si="90"/>
        <v>0</v>
      </c>
      <c r="M116" s="110">
        <f t="shared" si="90"/>
        <v>0</v>
      </c>
      <c r="N116" s="110">
        <f t="shared" si="90"/>
        <v>0</v>
      </c>
      <c r="O116" s="110">
        <f t="shared" si="90"/>
        <v>201021080.50999999</v>
      </c>
      <c r="P116" s="110">
        <f t="shared" si="90"/>
        <v>86560793.339999989</v>
      </c>
      <c r="Q116" s="110">
        <f t="shared" si="90"/>
        <v>287581873.84999996</v>
      </c>
      <c r="R116" s="110">
        <f>+R4+R11+R18+R25+R32+R39+R46+R53+R60+R67+R74+R81+R88+R95+R102+R109</f>
        <v>14872537.690000001</v>
      </c>
      <c r="S116" s="110">
        <f t="shared" ref="S116:T116" si="91">+S4+S11+S18+S25+S32+S39+S46+S53+S60+S67+S74+S81+S88+S95+S102+S109</f>
        <v>556609</v>
      </c>
      <c r="T116" s="110">
        <f t="shared" si="91"/>
        <v>15429146.690000001</v>
      </c>
      <c r="U116" s="110">
        <f t="shared" si="56"/>
        <v>63278950.650000036</v>
      </c>
      <c r="V116" s="110">
        <f t="shared" si="56"/>
        <v>599321.66000001132</v>
      </c>
      <c r="W116" s="110">
        <f>+U116+V116</f>
        <v>63878272.310000047</v>
      </c>
    </row>
    <row r="117" spans="2:24" s="114" customFormat="1" ht="24">
      <c r="B117" s="111"/>
      <c r="C117" s="111"/>
      <c r="D117" s="112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</row>
    <row r="118" spans="2:24" s="114" customFormat="1" ht="24">
      <c r="B118" s="111"/>
      <c r="C118" s="111"/>
      <c r="D118" s="112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</row>
    <row r="119" spans="2:24" ht="21.75" thickBot="1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7"/>
      <c r="V119" s="116"/>
      <c r="W119" s="115"/>
    </row>
    <row r="120" spans="2:24" ht="27" thickBot="1">
      <c r="B120" s="115"/>
      <c r="C120" s="115"/>
      <c r="D120" s="118"/>
      <c r="E120" s="118"/>
      <c r="F120" s="184" t="s">
        <v>2</v>
      </c>
      <c r="G120" s="184"/>
      <c r="H120" s="184"/>
      <c r="I120" s="184" t="s">
        <v>3</v>
      </c>
      <c r="J120" s="184"/>
      <c r="K120" s="184"/>
      <c r="L120" s="183" t="s">
        <v>4</v>
      </c>
      <c r="M120" s="183"/>
      <c r="N120" s="183"/>
      <c r="O120" s="183" t="s">
        <v>72</v>
      </c>
      <c r="P120" s="183"/>
      <c r="Q120" s="183"/>
      <c r="R120" s="183" t="s">
        <v>5</v>
      </c>
      <c r="S120" s="183"/>
      <c r="T120" s="183"/>
      <c r="U120" s="184" t="s">
        <v>6</v>
      </c>
      <c r="V120" s="184"/>
      <c r="W120" s="184"/>
    </row>
    <row r="121" spans="2:24" ht="27" thickBot="1">
      <c r="B121" s="115"/>
      <c r="C121" s="115"/>
      <c r="D121" s="118"/>
      <c r="E121" s="119" t="s">
        <v>73</v>
      </c>
      <c r="F121" s="119" t="s">
        <v>8</v>
      </c>
      <c r="G121" s="119" t="s">
        <v>9</v>
      </c>
      <c r="H121" s="119" t="s">
        <v>7</v>
      </c>
      <c r="I121" s="119" t="s">
        <v>8</v>
      </c>
      <c r="J121" s="119" t="s">
        <v>9</v>
      </c>
      <c r="K121" s="119" t="s">
        <v>7</v>
      </c>
      <c r="L121" s="119" t="s">
        <v>95</v>
      </c>
      <c r="M121" s="119" t="s">
        <v>96</v>
      </c>
      <c r="N121" s="119" t="s">
        <v>7</v>
      </c>
      <c r="O121" s="119" t="s">
        <v>8</v>
      </c>
      <c r="P121" s="119" t="s">
        <v>9</v>
      </c>
      <c r="Q121" s="119" t="s">
        <v>7</v>
      </c>
      <c r="R121" s="119" t="s">
        <v>8</v>
      </c>
      <c r="S121" s="119" t="s">
        <v>9</v>
      </c>
      <c r="T121" s="119" t="s">
        <v>7</v>
      </c>
      <c r="U121" s="119" t="s">
        <v>8</v>
      </c>
      <c r="V121" s="119" t="s">
        <v>9</v>
      </c>
      <c r="W121" s="119" t="s">
        <v>7</v>
      </c>
    </row>
    <row r="122" spans="2:24" ht="24" thickBot="1">
      <c r="B122" s="115"/>
      <c r="C122" s="120">
        <v>1000</v>
      </c>
      <c r="D122" s="121" t="s">
        <v>75</v>
      </c>
      <c r="E122" s="122">
        <f t="shared" ref="E122:V127" si="92">E5+E12+E19+E26+E33+E40+E47+E54+E61+E68+E75+E82+E89+E96+E103+E110</f>
        <v>0</v>
      </c>
      <c r="F122" s="122">
        <f t="shared" si="92"/>
        <v>9993600</v>
      </c>
      <c r="G122" s="122">
        <f t="shared" si="92"/>
        <v>66346279.560000002</v>
      </c>
      <c r="H122" s="123">
        <f t="shared" ref="H122:H127" si="93">F122+G122+E122</f>
        <v>76339879.560000002</v>
      </c>
      <c r="I122" s="122">
        <f t="shared" si="92"/>
        <v>0</v>
      </c>
      <c r="J122" s="122">
        <f t="shared" si="92"/>
        <v>0</v>
      </c>
      <c r="K122" s="123">
        <f t="shared" ref="K122:K127" si="94">I122+J122</f>
        <v>0</v>
      </c>
      <c r="L122" s="122">
        <f t="shared" si="92"/>
        <v>0</v>
      </c>
      <c r="M122" s="122">
        <f t="shared" si="92"/>
        <v>0</v>
      </c>
      <c r="N122" s="123">
        <f t="shared" ref="N122:N127" si="95">L122+M122</f>
        <v>0</v>
      </c>
      <c r="O122" s="122">
        <f t="shared" si="92"/>
        <v>9993600</v>
      </c>
      <c r="P122" s="122">
        <f t="shared" si="92"/>
        <v>66322311.239999995</v>
      </c>
      <c r="Q122" s="123">
        <f t="shared" ref="Q122:Q127" si="96">O122+P122</f>
        <v>76315911.239999995</v>
      </c>
      <c r="R122" s="123">
        <f>+R5+R12+R19+R26+R33+R40+R47+R54+R61+R68+R75+R82+R89+R96+R103+R110</f>
        <v>0</v>
      </c>
      <c r="S122" s="123">
        <f t="shared" ref="S122:T123" si="97">+S5+S12+S19+S26+S33+S40+S47+S54+S61+S68+S75+S82+S89+S96+S103+S110</f>
        <v>0</v>
      </c>
      <c r="T122" s="123">
        <f t="shared" si="97"/>
        <v>0</v>
      </c>
      <c r="U122" s="122">
        <f t="shared" si="92"/>
        <v>0</v>
      </c>
      <c r="V122" s="122">
        <f t="shared" si="92"/>
        <v>23968.320000002859</v>
      </c>
      <c r="W122" s="123">
        <f t="shared" ref="W122:W127" si="98">U122+V122</f>
        <v>23968.320000002859</v>
      </c>
    </row>
    <row r="123" spans="2:24" ht="24" thickBot="1">
      <c r="B123" s="115"/>
      <c r="C123" s="120">
        <v>2000</v>
      </c>
      <c r="D123" s="121" t="s">
        <v>76</v>
      </c>
      <c r="E123" s="122">
        <f t="shared" si="92"/>
        <v>0</v>
      </c>
      <c r="F123" s="124">
        <f t="shared" si="92"/>
        <v>40939167.479999997</v>
      </c>
      <c r="G123" s="124">
        <f t="shared" si="92"/>
        <v>7876801.7599999998</v>
      </c>
      <c r="H123" s="123">
        <f t="shared" si="93"/>
        <v>48815969.239999995</v>
      </c>
      <c r="I123" s="124">
        <f t="shared" si="92"/>
        <v>415169.55</v>
      </c>
      <c r="J123" s="124">
        <f t="shared" si="92"/>
        <v>0</v>
      </c>
      <c r="K123" s="125">
        <f t="shared" si="94"/>
        <v>415169.55</v>
      </c>
      <c r="L123" s="124">
        <f t="shared" si="92"/>
        <v>0</v>
      </c>
      <c r="M123" s="124">
        <f t="shared" si="92"/>
        <v>0</v>
      </c>
      <c r="N123" s="125">
        <f t="shared" si="95"/>
        <v>0</v>
      </c>
      <c r="O123" s="124">
        <f t="shared" si="92"/>
        <v>24124571.199999999</v>
      </c>
      <c r="P123" s="124">
        <f t="shared" si="92"/>
        <v>7581737.6699999999</v>
      </c>
      <c r="Q123" s="125">
        <f t="shared" si="96"/>
        <v>31706308.869999997</v>
      </c>
      <c r="R123" s="126">
        <f>+R6+R13+R20+R27+R34+R41+R48+R55+R62+R69+R76+R83+R90+R97+R104+R111</f>
        <v>0</v>
      </c>
      <c r="S123" s="126">
        <f t="shared" si="97"/>
        <v>0</v>
      </c>
      <c r="T123" s="126">
        <f t="shared" si="97"/>
        <v>0</v>
      </c>
      <c r="U123" s="124">
        <f t="shared" si="92"/>
        <v>16399426.73</v>
      </c>
      <c r="V123" s="124">
        <f t="shared" si="92"/>
        <v>295064.08999999962</v>
      </c>
      <c r="W123" s="125">
        <f t="shared" si="98"/>
        <v>16694490.82</v>
      </c>
    </row>
    <row r="124" spans="2:24" ht="24" thickBot="1">
      <c r="B124" s="115"/>
      <c r="C124" s="120">
        <v>3000</v>
      </c>
      <c r="D124" s="121" t="s">
        <v>77</v>
      </c>
      <c r="E124" s="122">
        <f t="shared" si="92"/>
        <v>0</v>
      </c>
      <c r="F124" s="124">
        <f t="shared" si="92"/>
        <v>55966525</v>
      </c>
      <c r="G124" s="124">
        <f>G7+G14+G21+G28+G35+G42+G49+G56+G63+G70+G77+G84+G91+G98+G105+G112</f>
        <v>11102468</v>
      </c>
      <c r="H124" s="123">
        <f t="shared" si="93"/>
        <v>67068993</v>
      </c>
      <c r="I124" s="124">
        <f>I7+I14+I21+I28+I35+I42+I49+I56+I63+I70+I77+I84+I91+I98+I105+I112</f>
        <v>1664931.6</v>
      </c>
      <c r="J124" s="124">
        <f>J7+J14+J21+J28+J35+J42+J49+J56+J63+J70+J77+J84+J91+J98+J105+J112</f>
        <v>0</v>
      </c>
      <c r="K124" s="125">
        <f t="shared" si="94"/>
        <v>1664931.6</v>
      </c>
      <c r="L124" s="124">
        <f>L7+L14+L21+L28+L35+L42+L49+L56+L63+L70+L77+L84+L91+L98+L105+L112</f>
        <v>0</v>
      </c>
      <c r="M124" s="124">
        <f>M7+M14+M21+M28+M35+M42+M49+M56+M63+M70+M77+M84+M91+M98+M105+M112</f>
        <v>0</v>
      </c>
      <c r="N124" s="125">
        <f t="shared" si="95"/>
        <v>0</v>
      </c>
      <c r="O124" s="124">
        <f>O7+O14+O21+O28+O35+O42+O49+O56+O63+O70+O77+O84+O91+O98+O105+O112</f>
        <v>44272700.009999998</v>
      </c>
      <c r="P124" s="124">
        <f>P7+P14+P21+P28+P35+P42+P49+P56+P63+P70+P77+P84+P91+P98+P105+P112</f>
        <v>10849098.450000001</v>
      </c>
      <c r="Q124" s="125">
        <f t="shared" si="96"/>
        <v>55121798.460000001</v>
      </c>
      <c r="R124" s="126">
        <f>+R7+R14++R21+R28+R35+R42+R49+R56+R63+R70+R77+R84+R91+R98+R105+R112</f>
        <v>0</v>
      </c>
      <c r="S124" s="126">
        <f t="shared" ref="S124:T124" si="99">+S7+S14++S21+S28+S35+S42+S49+S56+S63+S70+S77+S84+S91+S98+S105+S112</f>
        <v>0</v>
      </c>
      <c r="T124" s="126">
        <f t="shared" si="99"/>
        <v>0</v>
      </c>
      <c r="U124" s="124">
        <f>U7+U14+U21+U28+U35+U42+U49+U56+U63+U70+U77+U84+U91+U98+U105+U112</f>
        <v>10028893.390000001</v>
      </c>
      <c r="V124" s="124">
        <f>V7+V14+V21+V28+V35+V42+V49+V56+V63+V70+V77+V84+V91+V98+V105+V112</f>
        <v>253369.55000000016</v>
      </c>
      <c r="W124" s="125">
        <f t="shared" si="98"/>
        <v>10282262.940000001</v>
      </c>
    </row>
    <row r="125" spans="2:24" ht="47.25" thickBot="1">
      <c r="B125" s="115"/>
      <c r="C125" s="120">
        <v>4000</v>
      </c>
      <c r="D125" s="121" t="s">
        <v>78</v>
      </c>
      <c r="E125" s="122">
        <f t="shared" si="92"/>
        <v>0</v>
      </c>
      <c r="F125" s="124">
        <f t="shared" si="92"/>
        <v>162000</v>
      </c>
      <c r="G125" s="124">
        <f>G8+G15+G22+G29+G36+G43+G50+G57+G64+G71+G78+G85+G92+G99+G106+G113</f>
        <v>0</v>
      </c>
      <c r="H125" s="123">
        <f t="shared" si="93"/>
        <v>162000</v>
      </c>
      <c r="I125" s="124">
        <f t="shared" ref="I125:V126" si="100">I8+I15+I22+I29+I36+I43+I50+I57+I64+I71+I78+I85+I92+I99+I106+I113</f>
        <v>0</v>
      </c>
      <c r="J125" s="124">
        <f t="shared" si="100"/>
        <v>0</v>
      </c>
      <c r="K125" s="125">
        <f t="shared" si="94"/>
        <v>0</v>
      </c>
      <c r="L125" s="124">
        <f t="shared" si="100"/>
        <v>0</v>
      </c>
      <c r="M125" s="124">
        <f t="shared" si="100"/>
        <v>0</v>
      </c>
      <c r="N125" s="125">
        <f t="shared" si="95"/>
        <v>0</v>
      </c>
      <c r="O125" s="124">
        <f t="shared" si="100"/>
        <v>162000</v>
      </c>
      <c r="P125" s="124">
        <f t="shared" si="100"/>
        <v>0</v>
      </c>
      <c r="Q125" s="125">
        <f t="shared" si="96"/>
        <v>162000</v>
      </c>
      <c r="R125" s="126">
        <f>+R8+R15+R22+R29+R36+R43+R50+R57+R64+R71+R78+R85+R92+R99+R106+R113</f>
        <v>0</v>
      </c>
      <c r="S125" s="126">
        <f t="shared" ref="S125:T126" si="101">+S8+S15+S22+S29+S36+S43+S50+S57+S64+S71+S78+S85+S92+S99+S106+S113</f>
        <v>0</v>
      </c>
      <c r="T125" s="126">
        <f t="shared" si="101"/>
        <v>0</v>
      </c>
      <c r="U125" s="124">
        <f t="shared" si="100"/>
        <v>0</v>
      </c>
      <c r="V125" s="124">
        <f t="shared" si="100"/>
        <v>0</v>
      </c>
      <c r="W125" s="125">
        <f t="shared" si="98"/>
        <v>0</v>
      </c>
    </row>
    <row r="126" spans="2:24" ht="24" thickBot="1">
      <c r="B126" s="115"/>
      <c r="C126" s="120">
        <v>5000</v>
      </c>
      <c r="D126" s="121" t="s">
        <v>79</v>
      </c>
      <c r="E126" s="122">
        <f t="shared" si="92"/>
        <v>0</v>
      </c>
      <c r="F126" s="124">
        <f t="shared" si="92"/>
        <v>174552877.51999998</v>
      </c>
      <c r="G126" s="124">
        <f>G9+G16+G23+G30+G37+G44+G51+G58+G65+G72+G79+G86+G93+G100+G107+G114</f>
        <v>2391174.6799999997</v>
      </c>
      <c r="H126" s="123">
        <f t="shared" si="93"/>
        <v>176944052.19999999</v>
      </c>
      <c r="I126" s="124">
        <f t="shared" si="100"/>
        <v>361500</v>
      </c>
      <c r="J126" s="124">
        <f t="shared" si="100"/>
        <v>0</v>
      </c>
      <c r="K126" s="125">
        <f t="shared" si="94"/>
        <v>361500</v>
      </c>
      <c r="L126" s="124">
        <f t="shared" si="100"/>
        <v>0</v>
      </c>
      <c r="M126" s="124">
        <f t="shared" si="100"/>
        <v>0</v>
      </c>
      <c r="N126" s="125">
        <f t="shared" si="95"/>
        <v>0</v>
      </c>
      <c r="O126" s="124">
        <f t="shared" si="100"/>
        <v>122468209.3</v>
      </c>
      <c r="P126" s="124">
        <f t="shared" si="100"/>
        <v>1807645.98</v>
      </c>
      <c r="Q126" s="125">
        <f t="shared" si="96"/>
        <v>124275855.28</v>
      </c>
      <c r="R126" s="126">
        <f>+R9+R16+R23+R30+R37+R44+R51+R58+R65+R72+R79+R86+R93+R100+R107+R114</f>
        <v>14872537.690000001</v>
      </c>
      <c r="S126" s="126">
        <f t="shared" si="101"/>
        <v>556609</v>
      </c>
      <c r="T126" s="126">
        <f t="shared" si="101"/>
        <v>15429146.690000001</v>
      </c>
      <c r="U126" s="124">
        <f t="shared" si="100"/>
        <v>36850630.529999994</v>
      </c>
      <c r="V126" s="124">
        <f t="shared" si="100"/>
        <v>26919.699999999983</v>
      </c>
      <c r="W126" s="125">
        <f t="shared" si="98"/>
        <v>36877550.229999997</v>
      </c>
    </row>
    <row r="127" spans="2:24" ht="24" thickBot="1">
      <c r="B127" s="115"/>
      <c r="C127" s="127">
        <v>6000</v>
      </c>
      <c r="D127" s="121" t="s">
        <v>80</v>
      </c>
      <c r="E127" s="122">
        <f t="shared" si="92"/>
        <v>0</v>
      </c>
      <c r="F127" s="124">
        <f t="shared" si="92"/>
        <v>0</v>
      </c>
      <c r="G127" s="124">
        <f t="shared" si="92"/>
        <v>0</v>
      </c>
      <c r="H127" s="123">
        <f t="shared" si="93"/>
        <v>0</v>
      </c>
      <c r="I127" s="124">
        <f t="shared" si="92"/>
        <v>0</v>
      </c>
      <c r="J127" s="124">
        <f t="shared" si="92"/>
        <v>0</v>
      </c>
      <c r="K127" s="128">
        <f t="shared" si="94"/>
        <v>0</v>
      </c>
      <c r="L127" s="124">
        <f t="shared" si="92"/>
        <v>0</v>
      </c>
      <c r="M127" s="124">
        <f t="shared" si="92"/>
        <v>0</v>
      </c>
      <c r="N127" s="128">
        <f t="shared" si="95"/>
        <v>0</v>
      </c>
      <c r="O127" s="124">
        <f t="shared" si="92"/>
        <v>0</v>
      </c>
      <c r="P127" s="124">
        <f t="shared" si="92"/>
        <v>0</v>
      </c>
      <c r="Q127" s="128">
        <f t="shared" si="96"/>
        <v>0</v>
      </c>
      <c r="R127" s="129">
        <v>0</v>
      </c>
      <c r="S127" s="129">
        <v>0</v>
      </c>
      <c r="T127" s="129">
        <v>0</v>
      </c>
      <c r="U127" s="124">
        <f t="shared" si="92"/>
        <v>0</v>
      </c>
      <c r="V127" s="124">
        <f t="shared" si="92"/>
        <v>0</v>
      </c>
      <c r="W127" s="128">
        <f t="shared" si="98"/>
        <v>0</v>
      </c>
    </row>
    <row r="128" spans="2:24" ht="24" thickBot="1">
      <c r="B128" s="115"/>
      <c r="C128" s="115"/>
      <c r="D128" s="130" t="s">
        <v>7</v>
      </c>
      <c r="E128" s="131">
        <f>SUM(E122:E127)</f>
        <v>0</v>
      </c>
      <c r="F128" s="131">
        <f>SUM(F122:F127)</f>
        <v>281614170</v>
      </c>
      <c r="G128" s="131">
        <f t="shared" ref="G128:W128" si="102">SUM(G122:G127)</f>
        <v>87716724</v>
      </c>
      <c r="H128" s="131">
        <f t="shared" si="102"/>
        <v>369330894</v>
      </c>
      <c r="I128" s="131">
        <f t="shared" si="102"/>
        <v>2441601.1500000004</v>
      </c>
      <c r="J128" s="131">
        <f t="shared" si="102"/>
        <v>0</v>
      </c>
      <c r="K128" s="131">
        <f t="shared" si="102"/>
        <v>2441601.1500000004</v>
      </c>
      <c r="L128" s="131">
        <f t="shared" si="102"/>
        <v>0</v>
      </c>
      <c r="M128" s="131">
        <f t="shared" si="102"/>
        <v>0</v>
      </c>
      <c r="N128" s="131">
        <f t="shared" si="102"/>
        <v>0</v>
      </c>
      <c r="O128" s="131">
        <f t="shared" si="102"/>
        <v>201021080.50999999</v>
      </c>
      <c r="P128" s="131">
        <f t="shared" si="102"/>
        <v>86560793.340000004</v>
      </c>
      <c r="Q128" s="131">
        <f t="shared" si="102"/>
        <v>287581873.85000002</v>
      </c>
      <c r="R128" s="131">
        <f>SUM(R122:R127)</f>
        <v>14872537.690000001</v>
      </c>
      <c r="S128" s="131">
        <f t="shared" ref="S128:T128" si="103">SUM(S122:S127)</f>
        <v>556609</v>
      </c>
      <c r="T128" s="131">
        <f t="shared" si="103"/>
        <v>15429146.690000001</v>
      </c>
      <c r="U128" s="131">
        <f t="shared" si="102"/>
        <v>63278950.649999991</v>
      </c>
      <c r="V128" s="131">
        <f t="shared" si="102"/>
        <v>599321.66000000259</v>
      </c>
      <c r="W128" s="131">
        <f t="shared" si="102"/>
        <v>63878272.310000002</v>
      </c>
    </row>
    <row r="129" spans="2:23" ht="21.75" thickBot="1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</row>
    <row r="130" spans="2:23" ht="24" thickBot="1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31">
        <v>69791253.659999996</v>
      </c>
      <c r="Q130" s="115"/>
      <c r="R130" s="115"/>
      <c r="S130" s="115"/>
      <c r="T130" s="115"/>
      <c r="U130" s="115"/>
      <c r="V130" s="115"/>
      <c r="W130" s="115"/>
    </row>
    <row r="131" spans="2:23" ht="21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32"/>
      <c r="R131" s="132"/>
      <c r="S131" s="132"/>
      <c r="T131" s="132"/>
      <c r="U131" s="115"/>
      <c r="V131" s="115"/>
      <c r="W131" s="115"/>
    </row>
    <row r="132" spans="2:23" ht="21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32">
        <f>+P130-P128</f>
        <v>-16769539.680000007</v>
      </c>
      <c r="Q132" s="115"/>
      <c r="R132" s="115"/>
      <c r="S132" s="115"/>
      <c r="T132" s="115"/>
      <c r="U132" s="115"/>
      <c r="V132" s="115"/>
      <c r="W132" s="115"/>
    </row>
    <row r="133" spans="2:23" ht="21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</row>
    <row r="134" spans="2:23" ht="21">
      <c r="B134" s="115"/>
      <c r="C134" s="115"/>
      <c r="D134" s="115"/>
      <c r="E134" s="115"/>
      <c r="F134" s="132">
        <f>+F116-F128</f>
        <v>0</v>
      </c>
      <c r="G134" s="132">
        <f t="shared" ref="G134:W134" si="104">+G116-G128</f>
        <v>0</v>
      </c>
      <c r="H134" s="132">
        <f t="shared" si="104"/>
        <v>0</v>
      </c>
      <c r="I134" s="132">
        <f t="shared" si="104"/>
        <v>0</v>
      </c>
      <c r="J134" s="132">
        <f t="shared" si="104"/>
        <v>0</v>
      </c>
      <c r="K134" s="132">
        <f t="shared" si="104"/>
        <v>0</v>
      </c>
      <c r="L134" s="132">
        <f t="shared" si="104"/>
        <v>0</v>
      </c>
      <c r="M134" s="132">
        <f t="shared" si="104"/>
        <v>0</v>
      </c>
      <c r="N134" s="132">
        <f t="shared" si="104"/>
        <v>0</v>
      </c>
      <c r="O134" s="132">
        <f t="shared" si="104"/>
        <v>0</v>
      </c>
      <c r="P134" s="132">
        <f t="shared" si="104"/>
        <v>0</v>
      </c>
      <c r="Q134" s="132">
        <f t="shared" si="104"/>
        <v>0</v>
      </c>
      <c r="R134" s="132">
        <f t="shared" si="104"/>
        <v>0</v>
      </c>
      <c r="S134" s="132">
        <f t="shared" si="104"/>
        <v>0</v>
      </c>
      <c r="T134" s="132">
        <f t="shared" si="104"/>
        <v>0</v>
      </c>
      <c r="U134" s="132">
        <f t="shared" si="104"/>
        <v>0</v>
      </c>
      <c r="V134" s="132">
        <f t="shared" si="104"/>
        <v>8.7311491370201111E-9</v>
      </c>
      <c r="W134" s="132">
        <f t="shared" si="104"/>
        <v>0</v>
      </c>
    </row>
    <row r="135" spans="2:23" ht="21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</row>
    <row r="136" spans="2:23" ht="21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</row>
    <row r="137" spans="2:23" ht="21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</row>
    <row r="138" spans="2:23" ht="21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</row>
    <row r="139" spans="2:23" ht="21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</row>
    <row r="140" spans="2:23" ht="21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</row>
    <row r="141" spans="2:23" ht="21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</row>
    <row r="142" spans="2:23" ht="21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</row>
    <row r="143" spans="2:23" ht="21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</row>
    <row r="144" spans="2:23" ht="21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</row>
    <row r="145" spans="2:23" ht="21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</row>
    <row r="146" spans="2:23" ht="21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</row>
    <row r="147" spans="2:23" ht="21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</row>
    <row r="148" spans="2:23" ht="21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</row>
    <row r="149" spans="2:23" ht="21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</row>
  </sheetData>
  <mergeCells count="32">
    <mergeCell ref="B4:B10"/>
    <mergeCell ref="B1:B3"/>
    <mergeCell ref="C1:C3"/>
    <mergeCell ref="D1:D3"/>
    <mergeCell ref="F1:W1"/>
    <mergeCell ref="F2:H2"/>
    <mergeCell ref="I2:K2"/>
    <mergeCell ref="L2:N2"/>
    <mergeCell ref="O2:Q2"/>
    <mergeCell ref="R2:T2"/>
    <mergeCell ref="U2:W2"/>
    <mergeCell ref="B88:B94"/>
    <mergeCell ref="B11:B17"/>
    <mergeCell ref="B18:B24"/>
    <mergeCell ref="B25:B31"/>
    <mergeCell ref="B67:B73"/>
    <mergeCell ref="B74:B80"/>
    <mergeCell ref="B81:B87"/>
    <mergeCell ref="B32:B38"/>
    <mergeCell ref="B39:B45"/>
    <mergeCell ref="B46:B52"/>
    <mergeCell ref="B53:B59"/>
    <mergeCell ref="B60:B66"/>
    <mergeCell ref="O120:Q120"/>
    <mergeCell ref="R120:T120"/>
    <mergeCell ref="U120:W120"/>
    <mergeCell ref="B95:B101"/>
    <mergeCell ref="B102:B108"/>
    <mergeCell ref="B109:B115"/>
    <mergeCell ref="F120:H120"/>
    <mergeCell ref="I120:K120"/>
    <mergeCell ref="L120:N120"/>
  </mergeCells>
  <printOptions horizontalCentered="1"/>
  <pageMargins left="0.23622047244094491" right="0.23622047244094491" top="0.74803149606299213" bottom="0.74803149606299213" header="0.31496062992125984" footer="0.31496062992125984"/>
  <pageSetup paperSize="214" scale="13" fitToHeight="0" orientation="landscape" r:id="rId1"/>
  <headerFooter alignWithMargins="0"/>
  <rowBreaks count="3" manualBreakCount="3">
    <brk id="56" max="22" man="1"/>
    <brk id="118" max="22" man="1"/>
    <brk id="133" max="22" man="1"/>
  </rowBreaks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40"/>
  <sheetViews>
    <sheetView view="pageBreakPreview" zoomScale="19" zoomScaleNormal="40" zoomScaleSheetLayoutView="19" workbookViewId="0">
      <selection activeCell="K20" sqref="K20"/>
    </sheetView>
  </sheetViews>
  <sheetFormatPr baseColWidth="10" defaultColWidth="11.42578125" defaultRowHeight="12.75"/>
  <cols>
    <col min="1" max="1" width="2.140625" style="133" customWidth="1"/>
    <col min="2" max="2" width="11.42578125" style="133"/>
    <col min="3" max="3" width="13.5703125" style="133" customWidth="1"/>
    <col min="4" max="4" width="87.28515625" style="133" customWidth="1"/>
    <col min="5" max="5" width="35.28515625" style="133" customWidth="1"/>
    <col min="6" max="6" width="36.42578125" style="133" customWidth="1"/>
    <col min="7" max="7" width="37.140625" style="133" customWidth="1"/>
    <col min="8" max="8" width="34.5703125" style="133" customWidth="1"/>
    <col min="9" max="9" width="34.85546875" style="133" customWidth="1"/>
    <col min="10" max="10" width="37.140625" style="133" customWidth="1"/>
    <col min="11" max="11" width="31" style="133" customWidth="1"/>
    <col min="12" max="12" width="37.5703125" style="133" customWidth="1"/>
    <col min="13" max="16" width="31" style="133" hidden="1" customWidth="1"/>
    <col min="17" max="17" width="38.28515625" style="133" customWidth="1"/>
    <col min="18" max="18" width="34.140625" style="133" customWidth="1"/>
    <col min="19" max="19" width="38" style="133" customWidth="1"/>
    <col min="20" max="24" width="37.140625" style="133" customWidth="1"/>
    <col min="25" max="25" width="35.85546875" style="133" customWidth="1"/>
    <col min="26" max="26" width="36" style="133" customWidth="1"/>
    <col min="27" max="27" width="36.85546875" style="133" customWidth="1"/>
    <col min="28" max="28" width="39" style="133" customWidth="1"/>
    <col min="29" max="16384" width="11.42578125" style="133"/>
  </cols>
  <sheetData>
    <row r="1" spans="1:28" ht="21" thickBot="1">
      <c r="A1" s="67"/>
      <c r="B1" s="67"/>
      <c r="C1" s="67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67"/>
    </row>
    <row r="2" spans="1:28" s="135" customFormat="1" ht="27" thickBot="1">
      <c r="A2" s="134"/>
      <c r="B2" s="191" t="s">
        <v>69</v>
      </c>
      <c r="C2" s="191" t="s">
        <v>70</v>
      </c>
      <c r="D2" s="183" t="s">
        <v>71</v>
      </c>
      <c r="E2" s="192" t="s">
        <v>1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</row>
    <row r="3" spans="1:28" s="135" customFormat="1" ht="27" thickBot="1">
      <c r="A3" s="134"/>
      <c r="B3" s="191"/>
      <c r="C3" s="191"/>
      <c r="D3" s="183"/>
      <c r="E3" s="183" t="s">
        <v>2</v>
      </c>
      <c r="F3" s="183"/>
      <c r="G3" s="183"/>
      <c r="H3" s="183"/>
      <c r="I3" s="183" t="s">
        <v>3</v>
      </c>
      <c r="J3" s="183"/>
      <c r="K3" s="183"/>
      <c r="L3" s="183"/>
      <c r="M3" s="183" t="s">
        <v>4</v>
      </c>
      <c r="N3" s="183"/>
      <c r="O3" s="183"/>
      <c r="P3" s="183"/>
      <c r="Q3" s="183" t="s">
        <v>72</v>
      </c>
      <c r="R3" s="183"/>
      <c r="S3" s="183"/>
      <c r="T3" s="183"/>
      <c r="U3" s="183" t="s">
        <v>5</v>
      </c>
      <c r="V3" s="183"/>
      <c r="W3" s="183"/>
      <c r="X3" s="183"/>
      <c r="Y3" s="192" t="s">
        <v>6</v>
      </c>
      <c r="Z3" s="192"/>
      <c r="AA3" s="192"/>
      <c r="AB3" s="192"/>
    </row>
    <row r="4" spans="1:28" s="135" customFormat="1" ht="53.25" thickBot="1">
      <c r="A4" s="134"/>
      <c r="B4" s="191"/>
      <c r="C4" s="191"/>
      <c r="D4" s="183"/>
      <c r="E4" s="68" t="s">
        <v>8</v>
      </c>
      <c r="F4" s="68" t="s">
        <v>97</v>
      </c>
      <c r="G4" s="68" t="s">
        <v>9</v>
      </c>
      <c r="H4" s="68" t="s">
        <v>7</v>
      </c>
      <c r="I4" s="68" t="s">
        <v>8</v>
      </c>
      <c r="J4" s="68" t="s">
        <v>97</v>
      </c>
      <c r="K4" s="68" t="s">
        <v>9</v>
      </c>
      <c r="L4" s="68" t="s">
        <v>7</v>
      </c>
      <c r="M4" s="68" t="s">
        <v>8</v>
      </c>
      <c r="N4" s="68" t="s">
        <v>97</v>
      </c>
      <c r="O4" s="68" t="s">
        <v>9</v>
      </c>
      <c r="P4" s="68" t="s">
        <v>7</v>
      </c>
      <c r="Q4" s="68" t="s">
        <v>8</v>
      </c>
      <c r="R4" s="68" t="s">
        <v>97</v>
      </c>
      <c r="S4" s="68" t="s">
        <v>9</v>
      </c>
      <c r="T4" s="68" t="s">
        <v>7</v>
      </c>
      <c r="U4" s="68" t="s">
        <v>8</v>
      </c>
      <c r="V4" s="68" t="s">
        <v>97</v>
      </c>
      <c r="W4" s="68" t="s">
        <v>9</v>
      </c>
      <c r="X4" s="68" t="s">
        <v>7</v>
      </c>
      <c r="Y4" s="68" t="s">
        <v>8</v>
      </c>
      <c r="Z4" s="68" t="s">
        <v>97</v>
      </c>
      <c r="AA4" s="68" t="s">
        <v>9</v>
      </c>
      <c r="AB4" s="68" t="s">
        <v>7</v>
      </c>
    </row>
    <row r="5" spans="1:28" ht="52.5">
      <c r="A5" s="74"/>
      <c r="B5" s="190">
        <v>1</v>
      </c>
      <c r="C5" s="70"/>
      <c r="D5" s="136" t="s">
        <v>74</v>
      </c>
      <c r="E5" s="137">
        <f>SUM(E6:E11)</f>
        <v>0</v>
      </c>
      <c r="F5" s="137">
        <f>SUM(F6:F11)</f>
        <v>0</v>
      </c>
      <c r="G5" s="137">
        <f t="shared" ref="G5:AA5" si="0">SUM(G6:G11)</f>
        <v>16688848</v>
      </c>
      <c r="H5" s="137">
        <f>E5+F5+G5</f>
        <v>16688848</v>
      </c>
      <c r="I5" s="137">
        <f t="shared" si="0"/>
        <v>0</v>
      </c>
      <c r="J5" s="137">
        <f>SUM(J6:J11)</f>
        <v>0</v>
      </c>
      <c r="K5" s="137">
        <f t="shared" si="0"/>
        <v>240000</v>
      </c>
      <c r="L5" s="137">
        <f>I5+J5+K5</f>
        <v>240000</v>
      </c>
      <c r="M5" s="137">
        <f t="shared" si="0"/>
        <v>0</v>
      </c>
      <c r="N5" s="137">
        <f>SUM(N6:N11)</f>
        <v>0</v>
      </c>
      <c r="O5" s="137">
        <f t="shared" si="0"/>
        <v>0</v>
      </c>
      <c r="P5" s="137">
        <f>M5+N5+O5</f>
        <v>0</v>
      </c>
      <c r="Q5" s="137">
        <f t="shared" si="0"/>
        <v>0</v>
      </c>
      <c r="R5" s="137">
        <f>SUM(R6:R11)</f>
        <v>0</v>
      </c>
      <c r="S5" s="137">
        <f t="shared" si="0"/>
        <v>13243509.210000001</v>
      </c>
      <c r="T5" s="137">
        <f>Q5+R5+S5</f>
        <v>13243509.210000001</v>
      </c>
      <c r="U5" s="137"/>
      <c r="V5" s="137"/>
      <c r="W5" s="137"/>
      <c r="X5" s="137"/>
      <c r="Y5" s="137">
        <f t="shared" si="0"/>
        <v>0</v>
      </c>
      <c r="Z5" s="137">
        <f>SUM(Z6:Z11)</f>
        <v>0</v>
      </c>
      <c r="AA5" s="137">
        <f t="shared" si="0"/>
        <v>3205338.7899999996</v>
      </c>
      <c r="AB5" s="137">
        <f>Y5+Z5+AA5</f>
        <v>3205338.7899999996</v>
      </c>
    </row>
    <row r="6" spans="1:28" ht="26.25">
      <c r="A6" s="74"/>
      <c r="B6" s="186"/>
      <c r="C6" s="95">
        <v>1000</v>
      </c>
      <c r="D6" s="138" t="s">
        <v>75</v>
      </c>
      <c r="E6" s="139">
        <v>0</v>
      </c>
      <c r="F6" s="139">
        <v>0</v>
      </c>
      <c r="G6" s="139">
        <v>8000000</v>
      </c>
      <c r="H6" s="140">
        <f t="shared" ref="H6:H69" si="1">E6+F6+G6</f>
        <v>8000000</v>
      </c>
      <c r="I6" s="139">
        <v>0</v>
      </c>
      <c r="J6" s="139">
        <v>0</v>
      </c>
      <c r="K6" s="139">
        <v>0</v>
      </c>
      <c r="L6" s="140">
        <f t="shared" ref="L6:L69" si="2">I6+J6+K6</f>
        <v>0</v>
      </c>
      <c r="M6" s="139">
        <v>0</v>
      </c>
      <c r="N6" s="139">
        <v>0</v>
      </c>
      <c r="O6" s="139">
        <v>0</v>
      </c>
      <c r="P6" s="140">
        <f t="shared" ref="P6:P69" si="3">M6+N6+O6</f>
        <v>0</v>
      </c>
      <c r="Q6" s="139">
        <v>0</v>
      </c>
      <c r="R6" s="139">
        <v>0</v>
      </c>
      <c r="S6" s="139">
        <v>8000000</v>
      </c>
      <c r="T6" s="140">
        <f t="shared" ref="T6:T69" si="4">Q6+R6+S6</f>
        <v>8000000</v>
      </c>
      <c r="U6" s="140"/>
      <c r="V6" s="140"/>
      <c r="W6" s="140"/>
      <c r="X6" s="140"/>
      <c r="Y6" s="139">
        <f>+E6-I6-M6-Q6-U6</f>
        <v>0</v>
      </c>
      <c r="Z6" s="139">
        <f>+F6-J6-N6-R6-V6</f>
        <v>0</v>
      </c>
      <c r="AA6" s="139">
        <f t="shared" ref="AA6:AA25" si="5">+G6-K6-O6-S6</f>
        <v>0</v>
      </c>
      <c r="AB6" s="139">
        <f>+H6-L6-P6-T6-X6</f>
        <v>0</v>
      </c>
    </row>
    <row r="7" spans="1:28" ht="26.25">
      <c r="A7" s="74"/>
      <c r="B7" s="186"/>
      <c r="C7" s="95">
        <v>2000</v>
      </c>
      <c r="D7" s="138" t="s">
        <v>76</v>
      </c>
      <c r="E7" s="139">
        <v>0</v>
      </c>
      <c r="F7" s="139">
        <v>0</v>
      </c>
      <c r="G7" s="139">
        <v>968653</v>
      </c>
      <c r="H7" s="140">
        <f t="shared" si="1"/>
        <v>968653</v>
      </c>
      <c r="I7" s="139">
        <v>0</v>
      </c>
      <c r="J7" s="139">
        <v>0</v>
      </c>
      <c r="K7" s="139">
        <v>0</v>
      </c>
      <c r="L7" s="140">
        <f t="shared" si="2"/>
        <v>0</v>
      </c>
      <c r="M7" s="139">
        <v>0</v>
      </c>
      <c r="N7" s="139">
        <v>0</v>
      </c>
      <c r="O7" s="139">
        <v>0</v>
      </c>
      <c r="P7" s="140">
        <f t="shared" si="3"/>
        <v>0</v>
      </c>
      <c r="Q7" s="139">
        <v>0</v>
      </c>
      <c r="R7" s="139">
        <v>0</v>
      </c>
      <c r="S7" s="139">
        <v>516748.86</v>
      </c>
      <c r="T7" s="140">
        <f t="shared" si="4"/>
        <v>516748.86</v>
      </c>
      <c r="U7" s="140"/>
      <c r="V7" s="140"/>
      <c r="W7" s="140"/>
      <c r="X7" s="140"/>
      <c r="Y7" s="139">
        <f t="shared" ref="Y7:Z66" si="6">+E7-I7-M7-Q7-U7</f>
        <v>0</v>
      </c>
      <c r="Z7" s="139">
        <f t="shared" si="6"/>
        <v>0</v>
      </c>
      <c r="AA7" s="139">
        <f t="shared" si="5"/>
        <v>451904.14</v>
      </c>
      <c r="AB7" s="139">
        <f t="shared" ref="AB7:AB70" si="7">+H7-L7-P7-T7-X7</f>
        <v>451904.14</v>
      </c>
    </row>
    <row r="8" spans="1:28" ht="26.25">
      <c r="A8" s="74"/>
      <c r="B8" s="186"/>
      <c r="C8" s="95">
        <v>3000</v>
      </c>
      <c r="D8" s="138" t="s">
        <v>77</v>
      </c>
      <c r="E8" s="139">
        <v>0</v>
      </c>
      <c r="F8" s="139">
        <v>0</v>
      </c>
      <c r="G8" s="139">
        <v>5530195</v>
      </c>
      <c r="H8" s="140">
        <f t="shared" si="1"/>
        <v>5530195</v>
      </c>
      <c r="I8" s="139">
        <v>0</v>
      </c>
      <c r="J8" s="139">
        <v>0</v>
      </c>
      <c r="K8" s="139">
        <v>240000</v>
      </c>
      <c r="L8" s="140">
        <f t="shared" si="2"/>
        <v>240000</v>
      </c>
      <c r="M8" s="139">
        <v>0</v>
      </c>
      <c r="N8" s="139">
        <v>0</v>
      </c>
      <c r="O8" s="139">
        <v>0</v>
      </c>
      <c r="P8" s="140">
        <f t="shared" si="3"/>
        <v>0</v>
      </c>
      <c r="Q8" s="139">
        <v>0</v>
      </c>
      <c r="R8" s="139">
        <v>0</v>
      </c>
      <c r="S8" s="139">
        <v>4227234.6000000006</v>
      </c>
      <c r="T8" s="140">
        <f t="shared" si="4"/>
        <v>4227234.6000000006</v>
      </c>
      <c r="U8" s="140"/>
      <c r="V8" s="140"/>
      <c r="W8" s="140"/>
      <c r="X8" s="140"/>
      <c r="Y8" s="139">
        <f t="shared" si="6"/>
        <v>0</v>
      </c>
      <c r="Z8" s="139">
        <f t="shared" si="6"/>
        <v>0</v>
      </c>
      <c r="AA8" s="139">
        <f t="shared" si="5"/>
        <v>1062960.3999999994</v>
      </c>
      <c r="AB8" s="139">
        <f t="shared" si="7"/>
        <v>1062960.3999999994</v>
      </c>
    </row>
    <row r="9" spans="1:28" ht="51">
      <c r="A9" s="74"/>
      <c r="B9" s="186"/>
      <c r="C9" s="95">
        <v>4000</v>
      </c>
      <c r="D9" s="141" t="s">
        <v>78</v>
      </c>
      <c r="E9" s="139">
        <v>0</v>
      </c>
      <c r="F9" s="139">
        <v>0</v>
      </c>
      <c r="G9" s="139">
        <v>0</v>
      </c>
      <c r="H9" s="140">
        <f t="shared" si="1"/>
        <v>0</v>
      </c>
      <c r="I9" s="139">
        <v>0</v>
      </c>
      <c r="J9" s="139">
        <v>0</v>
      </c>
      <c r="K9" s="139">
        <v>0</v>
      </c>
      <c r="L9" s="140">
        <f t="shared" si="2"/>
        <v>0</v>
      </c>
      <c r="M9" s="139">
        <v>0</v>
      </c>
      <c r="N9" s="139">
        <v>0</v>
      </c>
      <c r="O9" s="139">
        <v>0</v>
      </c>
      <c r="P9" s="140">
        <f t="shared" si="3"/>
        <v>0</v>
      </c>
      <c r="Q9" s="139">
        <v>0</v>
      </c>
      <c r="R9" s="139">
        <v>0</v>
      </c>
      <c r="S9" s="139">
        <v>0</v>
      </c>
      <c r="T9" s="140">
        <f t="shared" si="4"/>
        <v>0</v>
      </c>
      <c r="U9" s="140"/>
      <c r="V9" s="140"/>
      <c r="W9" s="140"/>
      <c r="X9" s="140"/>
      <c r="Y9" s="139">
        <f t="shared" si="6"/>
        <v>0</v>
      </c>
      <c r="Z9" s="139">
        <f t="shared" si="6"/>
        <v>0</v>
      </c>
      <c r="AA9" s="139">
        <f t="shared" si="5"/>
        <v>0</v>
      </c>
      <c r="AB9" s="139">
        <f t="shared" si="7"/>
        <v>0</v>
      </c>
    </row>
    <row r="10" spans="1:28" ht="26.25">
      <c r="A10" s="74"/>
      <c r="B10" s="186"/>
      <c r="C10" s="95">
        <v>5000</v>
      </c>
      <c r="D10" s="138" t="s">
        <v>79</v>
      </c>
      <c r="E10" s="139">
        <v>0</v>
      </c>
      <c r="F10" s="139">
        <v>0</v>
      </c>
      <c r="G10" s="139">
        <v>500000</v>
      </c>
      <c r="H10" s="140">
        <f t="shared" si="1"/>
        <v>500000</v>
      </c>
      <c r="I10" s="139">
        <v>0</v>
      </c>
      <c r="J10" s="139">
        <v>0</v>
      </c>
      <c r="K10" s="139">
        <v>0</v>
      </c>
      <c r="L10" s="140">
        <f t="shared" si="2"/>
        <v>0</v>
      </c>
      <c r="M10" s="139">
        <v>0</v>
      </c>
      <c r="N10" s="139">
        <v>0</v>
      </c>
      <c r="O10" s="139">
        <v>0</v>
      </c>
      <c r="P10" s="140">
        <f t="shared" si="3"/>
        <v>0</v>
      </c>
      <c r="Q10" s="139">
        <v>0</v>
      </c>
      <c r="R10" s="139">
        <v>0</v>
      </c>
      <c r="S10" s="139">
        <v>499525.75</v>
      </c>
      <c r="T10" s="140">
        <f t="shared" si="4"/>
        <v>499525.75</v>
      </c>
      <c r="U10" s="140"/>
      <c r="V10" s="140"/>
      <c r="W10" s="140"/>
      <c r="X10" s="140"/>
      <c r="Y10" s="139">
        <f t="shared" si="6"/>
        <v>0</v>
      </c>
      <c r="Z10" s="139">
        <f t="shared" si="6"/>
        <v>0</v>
      </c>
      <c r="AA10" s="139">
        <f t="shared" si="5"/>
        <v>474.25</v>
      </c>
      <c r="AB10" s="139">
        <f t="shared" si="7"/>
        <v>474.25</v>
      </c>
    </row>
    <row r="11" spans="1:28" ht="26.25">
      <c r="A11" s="74"/>
      <c r="B11" s="187"/>
      <c r="C11" s="95">
        <v>6000</v>
      </c>
      <c r="D11" s="138" t="s">
        <v>80</v>
      </c>
      <c r="E11" s="139">
        <v>0</v>
      </c>
      <c r="F11" s="139">
        <v>0</v>
      </c>
      <c r="G11" s="139">
        <v>1690000</v>
      </c>
      <c r="H11" s="140">
        <f t="shared" si="1"/>
        <v>1690000</v>
      </c>
      <c r="I11" s="139">
        <v>0</v>
      </c>
      <c r="J11" s="139">
        <v>0</v>
      </c>
      <c r="K11" s="139">
        <v>0</v>
      </c>
      <c r="L11" s="140">
        <f t="shared" si="2"/>
        <v>0</v>
      </c>
      <c r="M11" s="139">
        <v>0</v>
      </c>
      <c r="N11" s="139">
        <v>0</v>
      </c>
      <c r="O11" s="139">
        <v>0</v>
      </c>
      <c r="P11" s="140">
        <f t="shared" si="3"/>
        <v>0</v>
      </c>
      <c r="Q11" s="139">
        <v>0</v>
      </c>
      <c r="R11" s="139">
        <v>0</v>
      </c>
      <c r="S11" s="139">
        <v>0</v>
      </c>
      <c r="T11" s="140">
        <f t="shared" si="4"/>
        <v>0</v>
      </c>
      <c r="U11" s="140"/>
      <c r="V11" s="140"/>
      <c r="W11" s="140"/>
      <c r="X11" s="140"/>
      <c r="Y11" s="139">
        <f t="shared" si="6"/>
        <v>0</v>
      </c>
      <c r="Z11" s="139">
        <f t="shared" si="6"/>
        <v>0</v>
      </c>
      <c r="AA11" s="139">
        <f t="shared" si="5"/>
        <v>1690000</v>
      </c>
      <c r="AB11" s="139">
        <f t="shared" si="7"/>
        <v>1690000</v>
      </c>
    </row>
    <row r="12" spans="1:28" ht="52.5">
      <c r="A12" s="67"/>
      <c r="B12" s="185">
        <v>2</v>
      </c>
      <c r="C12" s="84"/>
      <c r="D12" s="142" t="s">
        <v>81</v>
      </c>
      <c r="E12" s="143">
        <f>SUM(E13:E18)</f>
        <v>26322114.25</v>
      </c>
      <c r="F12" s="143">
        <f>SUM(F13:F18)</f>
        <v>11913000</v>
      </c>
      <c r="G12" s="143">
        <f t="shared" ref="G12:AA12" si="8">SUM(G13:G18)</f>
        <v>30000000</v>
      </c>
      <c r="H12" s="137">
        <f t="shared" si="1"/>
        <v>68235114.25</v>
      </c>
      <c r="I12" s="143">
        <f t="shared" si="8"/>
        <v>0</v>
      </c>
      <c r="J12" s="143">
        <f>SUM(J13:J18)</f>
        <v>0</v>
      </c>
      <c r="K12" s="143">
        <f t="shared" si="8"/>
        <v>0</v>
      </c>
      <c r="L12" s="137">
        <f t="shared" si="2"/>
        <v>0</v>
      </c>
      <c r="M12" s="143">
        <f t="shared" si="8"/>
        <v>0</v>
      </c>
      <c r="N12" s="143">
        <f>SUM(N13:N18)</f>
        <v>0</v>
      </c>
      <c r="O12" s="143">
        <f t="shared" si="8"/>
        <v>0</v>
      </c>
      <c r="P12" s="137">
        <f t="shared" si="3"/>
        <v>0</v>
      </c>
      <c r="Q12" s="143">
        <f t="shared" si="8"/>
        <v>16918343.170000002</v>
      </c>
      <c r="R12" s="143">
        <f>SUM(R13:R18)</f>
        <v>11913000</v>
      </c>
      <c r="S12" s="143">
        <f t="shared" si="8"/>
        <v>30000000</v>
      </c>
      <c r="T12" s="137">
        <f t="shared" si="4"/>
        <v>58831343.170000002</v>
      </c>
      <c r="U12" s="137">
        <f>SUM(U13:U18)</f>
        <v>155738.07999999999</v>
      </c>
      <c r="V12" s="137">
        <f t="shared" ref="V12:X12" si="9">SUM(V13:V18)</f>
        <v>0</v>
      </c>
      <c r="W12" s="137">
        <f t="shared" si="9"/>
        <v>0</v>
      </c>
      <c r="X12" s="137">
        <f t="shared" si="9"/>
        <v>155738.07999999999</v>
      </c>
      <c r="Y12" s="143">
        <f t="shared" si="8"/>
        <v>9248033</v>
      </c>
      <c r="Z12" s="143">
        <f>SUM(Z13:Z18)</f>
        <v>0</v>
      </c>
      <c r="AA12" s="143">
        <f t="shared" si="8"/>
        <v>0</v>
      </c>
      <c r="AB12" s="137">
        <f>Y12+Z12+AA12</f>
        <v>9248033</v>
      </c>
    </row>
    <row r="13" spans="1:28" ht="26.25">
      <c r="A13" s="67"/>
      <c r="B13" s="186"/>
      <c r="C13" s="95">
        <v>1000</v>
      </c>
      <c r="D13" s="138" t="s">
        <v>75</v>
      </c>
      <c r="E13" s="139">
        <v>0</v>
      </c>
      <c r="F13" s="139">
        <v>0</v>
      </c>
      <c r="G13" s="139">
        <v>30000000</v>
      </c>
      <c r="H13" s="140">
        <f t="shared" si="1"/>
        <v>30000000</v>
      </c>
      <c r="I13" s="139">
        <v>0</v>
      </c>
      <c r="J13" s="139">
        <v>0</v>
      </c>
      <c r="K13" s="139">
        <v>0</v>
      </c>
      <c r="L13" s="140">
        <f t="shared" si="2"/>
        <v>0</v>
      </c>
      <c r="M13" s="139">
        <v>0</v>
      </c>
      <c r="N13" s="139">
        <v>0</v>
      </c>
      <c r="O13" s="139">
        <v>0</v>
      </c>
      <c r="P13" s="140">
        <f t="shared" si="3"/>
        <v>0</v>
      </c>
      <c r="Q13" s="139">
        <v>0</v>
      </c>
      <c r="R13" s="139">
        <v>0</v>
      </c>
      <c r="S13" s="139">
        <v>30000000</v>
      </c>
      <c r="T13" s="140">
        <f t="shared" si="4"/>
        <v>30000000</v>
      </c>
      <c r="U13" s="140"/>
      <c r="V13" s="140"/>
      <c r="W13" s="140"/>
      <c r="X13" s="140">
        <f>+U13+V13+W13</f>
        <v>0</v>
      </c>
      <c r="Y13" s="139">
        <f t="shared" si="6"/>
        <v>0</v>
      </c>
      <c r="Z13" s="139">
        <f t="shared" si="6"/>
        <v>0</v>
      </c>
      <c r="AA13" s="139">
        <f t="shared" si="5"/>
        <v>0</v>
      </c>
      <c r="AB13" s="140">
        <f t="shared" si="7"/>
        <v>0</v>
      </c>
    </row>
    <row r="14" spans="1:28" ht="26.25">
      <c r="A14" s="67"/>
      <c r="B14" s="186"/>
      <c r="C14" s="95">
        <v>2000</v>
      </c>
      <c r="D14" s="138" t="s">
        <v>76</v>
      </c>
      <c r="E14" s="139">
        <v>22250</v>
      </c>
      <c r="F14" s="139">
        <v>0</v>
      </c>
      <c r="G14" s="139">
        <v>0</v>
      </c>
      <c r="H14" s="140">
        <f t="shared" si="1"/>
        <v>22250</v>
      </c>
      <c r="I14" s="139">
        <v>0</v>
      </c>
      <c r="J14" s="139">
        <v>0</v>
      </c>
      <c r="K14" s="139">
        <v>0</v>
      </c>
      <c r="L14" s="140">
        <f t="shared" si="2"/>
        <v>0</v>
      </c>
      <c r="M14" s="139">
        <v>0</v>
      </c>
      <c r="N14" s="139">
        <v>0</v>
      </c>
      <c r="O14" s="139">
        <v>0</v>
      </c>
      <c r="P14" s="140">
        <f t="shared" si="3"/>
        <v>0</v>
      </c>
      <c r="Q14" s="139">
        <v>899</v>
      </c>
      <c r="R14" s="139">
        <v>0</v>
      </c>
      <c r="S14" s="139">
        <v>0</v>
      </c>
      <c r="T14" s="140">
        <f t="shared" si="4"/>
        <v>899</v>
      </c>
      <c r="U14" s="140">
        <v>21000</v>
      </c>
      <c r="V14" s="140"/>
      <c r="W14" s="140"/>
      <c r="X14" s="140">
        <f t="shared" ref="X14:X18" si="10">+U14+V14+W14</f>
        <v>21000</v>
      </c>
      <c r="Y14" s="139">
        <f t="shared" si="6"/>
        <v>351</v>
      </c>
      <c r="Z14" s="139">
        <f t="shared" si="6"/>
        <v>0</v>
      </c>
      <c r="AA14" s="139">
        <f t="shared" si="5"/>
        <v>0</v>
      </c>
      <c r="AB14" s="140">
        <f t="shared" si="7"/>
        <v>351</v>
      </c>
    </row>
    <row r="15" spans="1:28" ht="26.25">
      <c r="A15" s="67"/>
      <c r="B15" s="186"/>
      <c r="C15" s="95">
        <v>3000</v>
      </c>
      <c r="D15" s="138" t="s">
        <v>77</v>
      </c>
      <c r="E15" s="139">
        <v>19626149.25</v>
      </c>
      <c r="F15" s="139">
        <v>11913000</v>
      </c>
      <c r="G15" s="139">
        <v>0</v>
      </c>
      <c r="H15" s="140">
        <f t="shared" si="1"/>
        <v>31539149.25</v>
      </c>
      <c r="I15" s="139">
        <v>0</v>
      </c>
      <c r="J15" s="139">
        <v>0</v>
      </c>
      <c r="K15" s="139">
        <v>0</v>
      </c>
      <c r="L15" s="140">
        <f t="shared" si="2"/>
        <v>0</v>
      </c>
      <c r="M15" s="139">
        <v>0</v>
      </c>
      <c r="N15" s="139">
        <v>0</v>
      </c>
      <c r="O15" s="139">
        <v>0</v>
      </c>
      <c r="P15" s="140">
        <f t="shared" si="3"/>
        <v>0</v>
      </c>
      <c r="Q15" s="139">
        <v>12648740.93</v>
      </c>
      <c r="R15" s="139">
        <v>11913000</v>
      </c>
      <c r="S15" s="139">
        <v>0</v>
      </c>
      <c r="T15" s="140">
        <f t="shared" si="4"/>
        <v>24561740.93</v>
      </c>
      <c r="U15" s="140"/>
      <c r="V15" s="140"/>
      <c r="W15" s="140"/>
      <c r="X15" s="140">
        <f t="shared" si="10"/>
        <v>0</v>
      </c>
      <c r="Y15" s="139">
        <f t="shared" si="6"/>
        <v>6977408.3200000003</v>
      </c>
      <c r="Z15" s="139">
        <f t="shared" si="6"/>
        <v>0</v>
      </c>
      <c r="AA15" s="139">
        <f t="shared" si="5"/>
        <v>0</v>
      </c>
      <c r="AB15" s="140">
        <f t="shared" si="7"/>
        <v>6977408.3200000003</v>
      </c>
    </row>
    <row r="16" spans="1:28" ht="51">
      <c r="A16" s="67"/>
      <c r="B16" s="186"/>
      <c r="C16" s="95">
        <v>4000</v>
      </c>
      <c r="D16" s="138" t="s">
        <v>78</v>
      </c>
      <c r="E16" s="139">
        <v>0</v>
      </c>
      <c r="F16" s="139">
        <v>0</v>
      </c>
      <c r="G16" s="139">
        <v>0</v>
      </c>
      <c r="H16" s="140">
        <f t="shared" si="1"/>
        <v>0</v>
      </c>
      <c r="I16" s="139">
        <v>0</v>
      </c>
      <c r="J16" s="139">
        <v>0</v>
      </c>
      <c r="K16" s="139">
        <v>0</v>
      </c>
      <c r="L16" s="140">
        <f t="shared" si="2"/>
        <v>0</v>
      </c>
      <c r="M16" s="139">
        <v>0</v>
      </c>
      <c r="N16" s="139">
        <v>0</v>
      </c>
      <c r="O16" s="139">
        <v>0</v>
      </c>
      <c r="P16" s="140">
        <f t="shared" si="3"/>
        <v>0</v>
      </c>
      <c r="Q16" s="139">
        <v>0</v>
      </c>
      <c r="R16" s="139">
        <v>0</v>
      </c>
      <c r="S16" s="139">
        <v>0</v>
      </c>
      <c r="T16" s="140">
        <f t="shared" si="4"/>
        <v>0</v>
      </c>
      <c r="U16" s="140"/>
      <c r="V16" s="140"/>
      <c r="W16" s="140"/>
      <c r="X16" s="140">
        <f t="shared" si="10"/>
        <v>0</v>
      </c>
      <c r="Y16" s="139">
        <f t="shared" si="6"/>
        <v>0</v>
      </c>
      <c r="Z16" s="139">
        <f t="shared" si="6"/>
        <v>0</v>
      </c>
      <c r="AA16" s="139">
        <f t="shared" si="5"/>
        <v>0</v>
      </c>
      <c r="AB16" s="140">
        <f t="shared" si="7"/>
        <v>0</v>
      </c>
    </row>
    <row r="17" spans="1:28" s="147" customFormat="1" ht="26.25">
      <c r="A17" s="144"/>
      <c r="B17" s="186"/>
      <c r="C17" s="120">
        <v>5000</v>
      </c>
      <c r="D17" s="145" t="s">
        <v>79</v>
      </c>
      <c r="E17" s="146">
        <v>4973715</v>
      </c>
      <c r="F17" s="146">
        <v>0</v>
      </c>
      <c r="G17" s="146">
        <v>0</v>
      </c>
      <c r="H17" s="140">
        <f t="shared" si="1"/>
        <v>4973715</v>
      </c>
      <c r="I17" s="146">
        <v>0</v>
      </c>
      <c r="J17" s="146">
        <v>0</v>
      </c>
      <c r="K17" s="146">
        <v>0</v>
      </c>
      <c r="L17" s="140">
        <f t="shared" si="2"/>
        <v>0</v>
      </c>
      <c r="M17" s="146">
        <v>0</v>
      </c>
      <c r="N17" s="146">
        <v>0</v>
      </c>
      <c r="O17" s="146">
        <v>0</v>
      </c>
      <c r="P17" s="140">
        <f t="shared" si="3"/>
        <v>0</v>
      </c>
      <c r="Q17" s="146">
        <v>4268703.24</v>
      </c>
      <c r="R17" s="146">
        <v>0</v>
      </c>
      <c r="S17" s="146">
        <v>0</v>
      </c>
      <c r="T17" s="140">
        <f t="shared" si="4"/>
        <v>4268703.24</v>
      </c>
      <c r="U17" s="140">
        <v>134738.07999999999</v>
      </c>
      <c r="V17" s="140"/>
      <c r="W17" s="140"/>
      <c r="X17" s="140">
        <f t="shared" si="10"/>
        <v>134738.07999999999</v>
      </c>
      <c r="Y17" s="146">
        <f t="shared" si="6"/>
        <v>570273.67999999982</v>
      </c>
      <c r="Z17" s="146">
        <f t="shared" si="6"/>
        <v>0</v>
      </c>
      <c r="AA17" s="146">
        <f t="shared" si="5"/>
        <v>0</v>
      </c>
      <c r="AB17" s="140">
        <f t="shared" si="7"/>
        <v>570273.67999999982</v>
      </c>
    </row>
    <row r="18" spans="1:28" ht="26.25">
      <c r="A18" s="67"/>
      <c r="B18" s="187"/>
      <c r="C18" s="95">
        <v>6000</v>
      </c>
      <c r="D18" s="138" t="s">
        <v>80</v>
      </c>
      <c r="E18" s="139">
        <v>1700000</v>
      </c>
      <c r="F18" s="139">
        <v>0</v>
      </c>
      <c r="G18" s="139">
        <v>0</v>
      </c>
      <c r="H18" s="140">
        <f t="shared" si="1"/>
        <v>1700000</v>
      </c>
      <c r="I18" s="139">
        <v>0</v>
      </c>
      <c r="J18" s="139">
        <v>0</v>
      </c>
      <c r="K18" s="139">
        <v>0</v>
      </c>
      <c r="L18" s="140">
        <f t="shared" si="2"/>
        <v>0</v>
      </c>
      <c r="M18" s="139">
        <v>0</v>
      </c>
      <c r="N18" s="139">
        <v>0</v>
      </c>
      <c r="O18" s="139">
        <v>0</v>
      </c>
      <c r="P18" s="140">
        <f t="shared" si="3"/>
        <v>0</v>
      </c>
      <c r="Q18" s="139">
        <v>0</v>
      </c>
      <c r="R18" s="139">
        <v>0</v>
      </c>
      <c r="S18" s="139">
        <v>0</v>
      </c>
      <c r="T18" s="140">
        <f t="shared" si="4"/>
        <v>0</v>
      </c>
      <c r="U18" s="140"/>
      <c r="V18" s="140"/>
      <c r="W18" s="140"/>
      <c r="X18" s="140">
        <f t="shared" si="10"/>
        <v>0</v>
      </c>
      <c r="Y18" s="139">
        <f t="shared" si="6"/>
        <v>1700000</v>
      </c>
      <c r="Z18" s="139">
        <f t="shared" si="6"/>
        <v>0</v>
      </c>
      <c r="AA18" s="139">
        <f t="shared" si="5"/>
        <v>0</v>
      </c>
      <c r="AB18" s="140">
        <f t="shared" si="7"/>
        <v>1700000</v>
      </c>
    </row>
    <row r="19" spans="1:28" ht="52.5">
      <c r="A19" s="67"/>
      <c r="B19" s="185">
        <v>3</v>
      </c>
      <c r="C19" s="84"/>
      <c r="D19" s="142" t="s">
        <v>82</v>
      </c>
      <c r="E19" s="143">
        <f>SUM(E20:E25)</f>
        <v>21354236</v>
      </c>
      <c r="F19" s="143">
        <f>SUM(F20:F25)</f>
        <v>5005000</v>
      </c>
      <c r="G19" s="143">
        <f t="shared" ref="G19:AA19" si="11">SUM(G20:G25)</f>
        <v>0</v>
      </c>
      <c r="H19" s="137">
        <f t="shared" si="1"/>
        <v>26359236</v>
      </c>
      <c r="I19" s="143">
        <f t="shared" si="11"/>
        <v>0</v>
      </c>
      <c r="J19" s="143">
        <f>SUM(J20:J25)</f>
        <v>0</v>
      </c>
      <c r="K19" s="143">
        <f t="shared" si="11"/>
        <v>0</v>
      </c>
      <c r="L19" s="137">
        <f t="shared" si="2"/>
        <v>0</v>
      </c>
      <c r="M19" s="143">
        <f t="shared" si="11"/>
        <v>0</v>
      </c>
      <c r="N19" s="143">
        <f>SUM(N20:N25)</f>
        <v>0</v>
      </c>
      <c r="O19" s="143">
        <f t="shared" si="11"/>
        <v>0</v>
      </c>
      <c r="P19" s="137">
        <f t="shared" si="3"/>
        <v>0</v>
      </c>
      <c r="Q19" s="143">
        <f t="shared" si="11"/>
        <v>19019316.209999997</v>
      </c>
      <c r="R19" s="143">
        <f>SUM(R20:R25)</f>
        <v>5005000</v>
      </c>
      <c r="S19" s="143">
        <f t="shared" si="11"/>
        <v>0</v>
      </c>
      <c r="T19" s="137">
        <f t="shared" si="4"/>
        <v>24024316.209999997</v>
      </c>
      <c r="U19" s="137">
        <f>SUM(U20:U25)</f>
        <v>875541</v>
      </c>
      <c r="V19" s="137">
        <f t="shared" ref="V19:X19" si="12">SUM(V20:V25)</f>
        <v>0</v>
      </c>
      <c r="W19" s="137">
        <f t="shared" si="12"/>
        <v>0</v>
      </c>
      <c r="X19" s="137">
        <f t="shared" si="12"/>
        <v>875541</v>
      </c>
      <c r="Y19" s="143">
        <f t="shared" si="11"/>
        <v>1459378.7900000019</v>
      </c>
      <c r="Z19" s="143">
        <f>SUM(Z20:Z25)</f>
        <v>0</v>
      </c>
      <c r="AA19" s="143">
        <f t="shared" si="11"/>
        <v>0</v>
      </c>
      <c r="AB19" s="137">
        <f>Y19+Z19+AA19</f>
        <v>1459378.7900000019</v>
      </c>
    </row>
    <row r="20" spans="1:28" ht="26.25">
      <c r="A20" s="67"/>
      <c r="B20" s="186"/>
      <c r="C20" s="95">
        <v>1000</v>
      </c>
      <c r="D20" s="141" t="s">
        <v>75</v>
      </c>
      <c r="E20" s="139">
        <v>0</v>
      </c>
      <c r="F20" s="139">
        <v>0</v>
      </c>
      <c r="G20" s="139">
        <v>0</v>
      </c>
      <c r="H20" s="140">
        <f t="shared" si="1"/>
        <v>0</v>
      </c>
      <c r="I20" s="139">
        <v>0</v>
      </c>
      <c r="J20" s="139">
        <v>0</v>
      </c>
      <c r="K20" s="139">
        <v>0</v>
      </c>
      <c r="L20" s="140">
        <f t="shared" si="2"/>
        <v>0</v>
      </c>
      <c r="M20" s="139">
        <v>0</v>
      </c>
      <c r="N20" s="139">
        <v>0</v>
      </c>
      <c r="O20" s="139">
        <v>0</v>
      </c>
      <c r="P20" s="140">
        <f t="shared" si="3"/>
        <v>0</v>
      </c>
      <c r="Q20" s="139">
        <v>0</v>
      </c>
      <c r="R20" s="139">
        <v>0</v>
      </c>
      <c r="S20" s="139">
        <v>0</v>
      </c>
      <c r="T20" s="140">
        <f t="shared" si="4"/>
        <v>0</v>
      </c>
      <c r="U20" s="140"/>
      <c r="V20" s="140"/>
      <c r="W20" s="140"/>
      <c r="X20" s="140">
        <f>+U20+V20+W20</f>
        <v>0</v>
      </c>
      <c r="Y20" s="139">
        <f t="shared" si="6"/>
        <v>0</v>
      </c>
      <c r="Z20" s="139">
        <f t="shared" si="6"/>
        <v>0</v>
      </c>
      <c r="AA20" s="139">
        <f t="shared" si="5"/>
        <v>0</v>
      </c>
      <c r="AB20" s="140">
        <f t="shared" si="7"/>
        <v>0</v>
      </c>
    </row>
    <row r="21" spans="1:28" ht="26.25">
      <c r="A21" s="67"/>
      <c r="B21" s="186"/>
      <c r="C21" s="95">
        <v>2000</v>
      </c>
      <c r="D21" s="141" t="s">
        <v>76</v>
      </c>
      <c r="E21" s="139">
        <v>287966</v>
      </c>
      <c r="F21" s="139">
        <v>0</v>
      </c>
      <c r="G21" s="139">
        <v>0</v>
      </c>
      <c r="H21" s="140">
        <f t="shared" si="1"/>
        <v>287966</v>
      </c>
      <c r="I21" s="139">
        <v>0</v>
      </c>
      <c r="J21" s="139">
        <v>0</v>
      </c>
      <c r="K21" s="139">
        <v>0</v>
      </c>
      <c r="L21" s="140">
        <f t="shared" si="2"/>
        <v>0</v>
      </c>
      <c r="M21" s="139">
        <v>0</v>
      </c>
      <c r="N21" s="139">
        <v>0</v>
      </c>
      <c r="O21" s="139">
        <v>0</v>
      </c>
      <c r="P21" s="140">
        <f t="shared" si="3"/>
        <v>0</v>
      </c>
      <c r="Q21" s="139">
        <v>0</v>
      </c>
      <c r="R21" s="139">
        <v>0</v>
      </c>
      <c r="S21" s="139">
        <v>0</v>
      </c>
      <c r="T21" s="140">
        <f t="shared" si="4"/>
        <v>0</v>
      </c>
      <c r="U21" s="140"/>
      <c r="V21" s="140"/>
      <c r="W21" s="140"/>
      <c r="X21" s="140">
        <f t="shared" ref="X21:X25" si="13">+U21+V21+W21</f>
        <v>0</v>
      </c>
      <c r="Y21" s="139">
        <f t="shared" si="6"/>
        <v>287966</v>
      </c>
      <c r="Z21" s="139">
        <f t="shared" si="6"/>
        <v>0</v>
      </c>
      <c r="AA21" s="139">
        <f t="shared" si="5"/>
        <v>0</v>
      </c>
      <c r="AB21" s="140">
        <f t="shared" si="7"/>
        <v>287966</v>
      </c>
    </row>
    <row r="22" spans="1:28" ht="26.25">
      <c r="A22" s="67"/>
      <c r="B22" s="186"/>
      <c r="C22" s="95">
        <v>3000</v>
      </c>
      <c r="D22" s="138" t="s">
        <v>77</v>
      </c>
      <c r="E22" s="139">
        <v>20570770</v>
      </c>
      <c r="F22" s="139">
        <v>5005000</v>
      </c>
      <c r="G22" s="139">
        <v>0</v>
      </c>
      <c r="H22" s="140">
        <f t="shared" si="1"/>
        <v>25575770</v>
      </c>
      <c r="I22" s="139">
        <v>0</v>
      </c>
      <c r="J22" s="139">
        <v>0</v>
      </c>
      <c r="K22" s="139">
        <v>0</v>
      </c>
      <c r="L22" s="140">
        <f t="shared" si="2"/>
        <v>0</v>
      </c>
      <c r="M22" s="139">
        <v>0</v>
      </c>
      <c r="N22" s="139">
        <v>0</v>
      </c>
      <c r="O22" s="139">
        <v>0</v>
      </c>
      <c r="P22" s="140">
        <f t="shared" si="3"/>
        <v>0</v>
      </c>
      <c r="Q22" s="139">
        <v>18900427.579999998</v>
      </c>
      <c r="R22" s="139">
        <v>5005000</v>
      </c>
      <c r="S22" s="139">
        <v>0</v>
      </c>
      <c r="T22" s="140">
        <f t="shared" si="4"/>
        <v>23905427.579999998</v>
      </c>
      <c r="U22" s="140">
        <v>670341</v>
      </c>
      <c r="V22" s="140"/>
      <c r="W22" s="140"/>
      <c r="X22" s="140">
        <f t="shared" si="13"/>
        <v>670341</v>
      </c>
      <c r="Y22" s="139">
        <f t="shared" si="6"/>
        <v>1000001.4200000018</v>
      </c>
      <c r="Z22" s="139">
        <f t="shared" si="6"/>
        <v>0</v>
      </c>
      <c r="AA22" s="139">
        <f t="shared" si="5"/>
        <v>0</v>
      </c>
      <c r="AB22" s="140">
        <f t="shared" si="7"/>
        <v>1000001.4200000018</v>
      </c>
    </row>
    <row r="23" spans="1:28" ht="51">
      <c r="A23" s="67"/>
      <c r="B23" s="186"/>
      <c r="C23" s="95">
        <v>4000</v>
      </c>
      <c r="D23" s="141" t="s">
        <v>78</v>
      </c>
      <c r="E23" s="139">
        <v>487500</v>
      </c>
      <c r="F23" s="139">
        <v>0</v>
      </c>
      <c r="G23" s="139">
        <v>0</v>
      </c>
      <c r="H23" s="140">
        <f t="shared" si="1"/>
        <v>487500</v>
      </c>
      <c r="I23" s="139">
        <v>0</v>
      </c>
      <c r="J23" s="139">
        <v>0</v>
      </c>
      <c r="K23" s="139">
        <v>0</v>
      </c>
      <c r="L23" s="140">
        <f t="shared" si="2"/>
        <v>0</v>
      </c>
      <c r="M23" s="139">
        <v>0</v>
      </c>
      <c r="N23" s="139">
        <v>0</v>
      </c>
      <c r="O23" s="139">
        <v>0</v>
      </c>
      <c r="P23" s="140">
        <f t="shared" si="3"/>
        <v>0</v>
      </c>
      <c r="Q23" s="139">
        <v>118888.63</v>
      </c>
      <c r="R23" s="139">
        <v>0</v>
      </c>
      <c r="S23" s="139">
        <v>0</v>
      </c>
      <c r="T23" s="140">
        <f t="shared" si="4"/>
        <v>118888.63</v>
      </c>
      <c r="U23" s="140">
        <v>205200</v>
      </c>
      <c r="V23" s="140"/>
      <c r="W23" s="140"/>
      <c r="X23" s="140">
        <f t="shared" si="13"/>
        <v>205200</v>
      </c>
      <c r="Y23" s="139">
        <f t="shared" si="6"/>
        <v>163411.37</v>
      </c>
      <c r="Z23" s="139">
        <f t="shared" si="6"/>
        <v>0</v>
      </c>
      <c r="AA23" s="139">
        <f t="shared" si="5"/>
        <v>0</v>
      </c>
      <c r="AB23" s="140">
        <f t="shared" si="7"/>
        <v>163411.37</v>
      </c>
    </row>
    <row r="24" spans="1:28" ht="26.25">
      <c r="A24" s="67"/>
      <c r="B24" s="186"/>
      <c r="C24" s="95">
        <v>5000</v>
      </c>
      <c r="D24" s="141" t="s">
        <v>79</v>
      </c>
      <c r="E24" s="139">
        <v>8000</v>
      </c>
      <c r="F24" s="139">
        <v>0</v>
      </c>
      <c r="G24" s="139">
        <v>0</v>
      </c>
      <c r="H24" s="140">
        <f t="shared" si="1"/>
        <v>8000</v>
      </c>
      <c r="I24" s="139">
        <v>0</v>
      </c>
      <c r="J24" s="139">
        <v>0</v>
      </c>
      <c r="K24" s="139">
        <v>0</v>
      </c>
      <c r="L24" s="140">
        <f t="shared" si="2"/>
        <v>0</v>
      </c>
      <c r="M24" s="139">
        <v>0</v>
      </c>
      <c r="N24" s="139">
        <v>0</v>
      </c>
      <c r="O24" s="139">
        <v>0</v>
      </c>
      <c r="P24" s="140">
        <f t="shared" si="3"/>
        <v>0</v>
      </c>
      <c r="Q24" s="139">
        <v>0</v>
      </c>
      <c r="R24" s="139">
        <v>0</v>
      </c>
      <c r="S24" s="139">
        <v>0</v>
      </c>
      <c r="T24" s="140">
        <f t="shared" si="4"/>
        <v>0</v>
      </c>
      <c r="U24" s="140"/>
      <c r="V24" s="140"/>
      <c r="W24" s="140"/>
      <c r="X24" s="140">
        <f t="shared" si="13"/>
        <v>0</v>
      </c>
      <c r="Y24" s="139">
        <f t="shared" si="6"/>
        <v>8000</v>
      </c>
      <c r="Z24" s="139">
        <f t="shared" si="6"/>
        <v>0</v>
      </c>
      <c r="AA24" s="139">
        <f t="shared" si="5"/>
        <v>0</v>
      </c>
      <c r="AB24" s="140">
        <f t="shared" si="7"/>
        <v>8000</v>
      </c>
    </row>
    <row r="25" spans="1:28" ht="26.25">
      <c r="A25" s="67"/>
      <c r="B25" s="187"/>
      <c r="C25" s="95">
        <v>6000</v>
      </c>
      <c r="D25" s="141" t="s">
        <v>80</v>
      </c>
      <c r="E25" s="139">
        <v>0</v>
      </c>
      <c r="F25" s="139">
        <v>0</v>
      </c>
      <c r="G25" s="139">
        <v>0</v>
      </c>
      <c r="H25" s="140">
        <f t="shared" si="1"/>
        <v>0</v>
      </c>
      <c r="I25" s="139">
        <v>0</v>
      </c>
      <c r="J25" s="139">
        <v>0</v>
      </c>
      <c r="K25" s="139">
        <v>0</v>
      </c>
      <c r="L25" s="140">
        <f t="shared" si="2"/>
        <v>0</v>
      </c>
      <c r="M25" s="139">
        <v>0</v>
      </c>
      <c r="N25" s="139">
        <v>0</v>
      </c>
      <c r="O25" s="139">
        <v>0</v>
      </c>
      <c r="P25" s="140">
        <f t="shared" si="3"/>
        <v>0</v>
      </c>
      <c r="Q25" s="139">
        <v>0</v>
      </c>
      <c r="R25" s="139">
        <v>0</v>
      </c>
      <c r="S25" s="139">
        <v>0</v>
      </c>
      <c r="T25" s="140">
        <f t="shared" si="4"/>
        <v>0</v>
      </c>
      <c r="U25" s="140"/>
      <c r="V25" s="140"/>
      <c r="W25" s="140"/>
      <c r="X25" s="140">
        <f t="shared" si="13"/>
        <v>0</v>
      </c>
      <c r="Y25" s="139">
        <f t="shared" si="6"/>
        <v>0</v>
      </c>
      <c r="Z25" s="139">
        <f t="shared" si="6"/>
        <v>0</v>
      </c>
      <c r="AA25" s="139">
        <f t="shared" si="5"/>
        <v>0</v>
      </c>
      <c r="AB25" s="140">
        <f t="shared" si="7"/>
        <v>0</v>
      </c>
    </row>
    <row r="26" spans="1:28" ht="52.5">
      <c r="A26" s="67"/>
      <c r="B26" s="185">
        <v>4</v>
      </c>
      <c r="C26" s="84"/>
      <c r="D26" s="142" t="s">
        <v>98</v>
      </c>
      <c r="E26" s="143">
        <f>SUM(E27:E32)</f>
        <v>4344817.47</v>
      </c>
      <c r="F26" s="143">
        <f>SUM(F27:F32)</f>
        <v>0</v>
      </c>
      <c r="G26" s="143">
        <f t="shared" ref="G26:AA26" si="14">SUM(G27:G32)</f>
        <v>0</v>
      </c>
      <c r="H26" s="137">
        <f t="shared" si="1"/>
        <v>4344817.47</v>
      </c>
      <c r="I26" s="143">
        <f t="shared" si="14"/>
        <v>0</v>
      </c>
      <c r="J26" s="143">
        <f>SUM(J27:J32)</f>
        <v>0</v>
      </c>
      <c r="K26" s="143">
        <f t="shared" si="14"/>
        <v>0</v>
      </c>
      <c r="L26" s="137">
        <f t="shared" si="2"/>
        <v>0</v>
      </c>
      <c r="M26" s="143">
        <f t="shared" si="14"/>
        <v>0</v>
      </c>
      <c r="N26" s="143">
        <f>SUM(N27:N32)</f>
        <v>0</v>
      </c>
      <c r="O26" s="143">
        <f t="shared" si="14"/>
        <v>0</v>
      </c>
      <c r="P26" s="137">
        <f t="shared" si="3"/>
        <v>0</v>
      </c>
      <c r="Q26" s="143">
        <f t="shared" si="14"/>
        <v>4325065.8</v>
      </c>
      <c r="R26" s="143">
        <f>SUM(R27:R32)</f>
        <v>0</v>
      </c>
      <c r="S26" s="143">
        <f t="shared" si="14"/>
        <v>0</v>
      </c>
      <c r="T26" s="137">
        <f t="shared" si="4"/>
        <v>4325065.8</v>
      </c>
      <c r="U26" s="137"/>
      <c r="V26" s="137"/>
      <c r="W26" s="137"/>
      <c r="X26" s="137"/>
      <c r="Y26" s="143">
        <f t="shared" si="14"/>
        <v>19751.669999999925</v>
      </c>
      <c r="Z26" s="143">
        <f>SUM(Z27:Z32)</f>
        <v>0</v>
      </c>
      <c r="AA26" s="143">
        <f t="shared" si="14"/>
        <v>0</v>
      </c>
      <c r="AB26" s="137">
        <f>Y26+Z26+AA26</f>
        <v>19751.669999999925</v>
      </c>
    </row>
    <row r="27" spans="1:28" ht="26.25">
      <c r="A27" s="67"/>
      <c r="B27" s="186"/>
      <c r="C27" s="95">
        <v>1000</v>
      </c>
      <c r="D27" s="141" t="s">
        <v>75</v>
      </c>
      <c r="E27" s="139">
        <v>0</v>
      </c>
      <c r="F27" s="139">
        <v>0</v>
      </c>
      <c r="G27" s="139">
        <v>0</v>
      </c>
      <c r="H27" s="140">
        <f t="shared" si="1"/>
        <v>0</v>
      </c>
      <c r="I27" s="139">
        <v>0</v>
      </c>
      <c r="J27" s="139">
        <v>0</v>
      </c>
      <c r="K27" s="139">
        <v>0</v>
      </c>
      <c r="L27" s="140">
        <f t="shared" si="2"/>
        <v>0</v>
      </c>
      <c r="M27" s="139">
        <v>0</v>
      </c>
      <c r="N27" s="139">
        <v>0</v>
      </c>
      <c r="O27" s="139">
        <v>0</v>
      </c>
      <c r="P27" s="140">
        <f t="shared" si="3"/>
        <v>0</v>
      </c>
      <c r="Q27" s="139">
        <v>0</v>
      </c>
      <c r="R27" s="139">
        <v>0</v>
      </c>
      <c r="S27" s="139">
        <v>0</v>
      </c>
      <c r="T27" s="140">
        <f t="shared" si="4"/>
        <v>0</v>
      </c>
      <c r="U27" s="140"/>
      <c r="V27" s="140"/>
      <c r="W27" s="140"/>
      <c r="X27" s="140"/>
      <c r="Y27" s="139">
        <f t="shared" si="6"/>
        <v>0</v>
      </c>
      <c r="Z27" s="139">
        <f t="shared" si="6"/>
        <v>0</v>
      </c>
      <c r="AA27" s="139">
        <f t="shared" ref="AA27:AA32" si="15">+G27-K27-O27-S27</f>
        <v>0</v>
      </c>
      <c r="AB27" s="140">
        <f t="shared" si="7"/>
        <v>0</v>
      </c>
    </row>
    <row r="28" spans="1:28" ht="26.25">
      <c r="A28" s="67"/>
      <c r="B28" s="186"/>
      <c r="C28" s="95">
        <v>2000</v>
      </c>
      <c r="D28" s="141" t="s">
        <v>76</v>
      </c>
      <c r="E28" s="139">
        <v>0</v>
      </c>
      <c r="F28" s="139">
        <v>0</v>
      </c>
      <c r="G28" s="139">
        <v>0</v>
      </c>
      <c r="H28" s="140">
        <f t="shared" si="1"/>
        <v>0</v>
      </c>
      <c r="I28" s="139">
        <v>0</v>
      </c>
      <c r="J28" s="139">
        <v>0</v>
      </c>
      <c r="K28" s="139">
        <v>0</v>
      </c>
      <c r="L28" s="140">
        <f t="shared" si="2"/>
        <v>0</v>
      </c>
      <c r="M28" s="139">
        <v>0</v>
      </c>
      <c r="N28" s="139">
        <v>0</v>
      </c>
      <c r="O28" s="139">
        <v>0</v>
      </c>
      <c r="P28" s="140">
        <f t="shared" si="3"/>
        <v>0</v>
      </c>
      <c r="Q28" s="139">
        <v>0</v>
      </c>
      <c r="R28" s="139">
        <v>0</v>
      </c>
      <c r="S28" s="139">
        <v>0</v>
      </c>
      <c r="T28" s="140">
        <f t="shared" si="4"/>
        <v>0</v>
      </c>
      <c r="U28" s="140"/>
      <c r="V28" s="140"/>
      <c r="W28" s="140"/>
      <c r="X28" s="140"/>
      <c r="Y28" s="139">
        <f t="shared" si="6"/>
        <v>0</v>
      </c>
      <c r="Z28" s="139">
        <f t="shared" si="6"/>
        <v>0</v>
      </c>
      <c r="AA28" s="139">
        <f t="shared" si="15"/>
        <v>0</v>
      </c>
      <c r="AB28" s="140">
        <f t="shared" si="7"/>
        <v>0</v>
      </c>
    </row>
    <row r="29" spans="1:28" ht="26.25">
      <c r="A29" s="67"/>
      <c r="B29" s="186"/>
      <c r="C29" s="95">
        <v>3000</v>
      </c>
      <c r="D29" s="141" t="s">
        <v>77</v>
      </c>
      <c r="E29" s="139">
        <v>0</v>
      </c>
      <c r="F29" s="139">
        <v>0</v>
      </c>
      <c r="G29" s="139">
        <v>0</v>
      </c>
      <c r="H29" s="140">
        <f t="shared" si="1"/>
        <v>0</v>
      </c>
      <c r="I29" s="139">
        <v>0</v>
      </c>
      <c r="J29" s="139">
        <v>0</v>
      </c>
      <c r="K29" s="139">
        <v>0</v>
      </c>
      <c r="L29" s="140">
        <f t="shared" si="2"/>
        <v>0</v>
      </c>
      <c r="M29" s="139">
        <v>0</v>
      </c>
      <c r="N29" s="139">
        <v>0</v>
      </c>
      <c r="O29" s="139">
        <v>0</v>
      </c>
      <c r="P29" s="140">
        <f t="shared" si="3"/>
        <v>0</v>
      </c>
      <c r="Q29" s="139">
        <v>0</v>
      </c>
      <c r="R29" s="139">
        <v>0</v>
      </c>
      <c r="S29" s="139">
        <v>0</v>
      </c>
      <c r="T29" s="140">
        <f t="shared" si="4"/>
        <v>0</v>
      </c>
      <c r="U29" s="140"/>
      <c r="V29" s="140"/>
      <c r="W29" s="140"/>
      <c r="X29" s="140"/>
      <c r="Y29" s="139">
        <f t="shared" si="6"/>
        <v>0</v>
      </c>
      <c r="Z29" s="139">
        <f t="shared" si="6"/>
        <v>0</v>
      </c>
      <c r="AA29" s="139">
        <f t="shared" si="15"/>
        <v>0</v>
      </c>
      <c r="AB29" s="140">
        <f t="shared" si="7"/>
        <v>0</v>
      </c>
    </row>
    <row r="30" spans="1:28" ht="51">
      <c r="A30" s="67"/>
      <c r="B30" s="186"/>
      <c r="C30" s="95">
        <v>4000</v>
      </c>
      <c r="D30" s="141" t="s">
        <v>78</v>
      </c>
      <c r="E30" s="139">
        <v>0</v>
      </c>
      <c r="F30" s="139">
        <v>0</v>
      </c>
      <c r="G30" s="139">
        <v>0</v>
      </c>
      <c r="H30" s="140">
        <f t="shared" si="1"/>
        <v>0</v>
      </c>
      <c r="I30" s="139">
        <v>0</v>
      </c>
      <c r="J30" s="139">
        <v>0</v>
      </c>
      <c r="K30" s="139">
        <v>0</v>
      </c>
      <c r="L30" s="140">
        <f t="shared" si="2"/>
        <v>0</v>
      </c>
      <c r="M30" s="139">
        <v>0</v>
      </c>
      <c r="N30" s="139">
        <v>0</v>
      </c>
      <c r="O30" s="139">
        <v>0</v>
      </c>
      <c r="P30" s="140">
        <f t="shared" si="3"/>
        <v>0</v>
      </c>
      <c r="Q30" s="139">
        <v>0</v>
      </c>
      <c r="R30" s="139">
        <v>0</v>
      </c>
      <c r="S30" s="139">
        <v>0</v>
      </c>
      <c r="T30" s="140">
        <f t="shared" si="4"/>
        <v>0</v>
      </c>
      <c r="U30" s="140"/>
      <c r="V30" s="140"/>
      <c r="W30" s="140"/>
      <c r="X30" s="140"/>
      <c r="Y30" s="139">
        <f t="shared" si="6"/>
        <v>0</v>
      </c>
      <c r="Z30" s="139">
        <f t="shared" si="6"/>
        <v>0</v>
      </c>
      <c r="AA30" s="139">
        <f t="shared" si="15"/>
        <v>0</v>
      </c>
      <c r="AB30" s="140">
        <f t="shared" si="7"/>
        <v>0</v>
      </c>
    </row>
    <row r="31" spans="1:28" ht="26.25">
      <c r="A31" s="67"/>
      <c r="B31" s="186"/>
      <c r="C31" s="95">
        <v>5000</v>
      </c>
      <c r="D31" s="138" t="s">
        <v>79</v>
      </c>
      <c r="E31" s="139">
        <v>4344817.47</v>
      </c>
      <c r="F31" s="139">
        <v>0</v>
      </c>
      <c r="G31" s="139">
        <v>0</v>
      </c>
      <c r="H31" s="140">
        <f t="shared" si="1"/>
        <v>4344817.47</v>
      </c>
      <c r="I31" s="139">
        <v>0</v>
      </c>
      <c r="J31" s="139">
        <v>0</v>
      </c>
      <c r="K31" s="139">
        <v>0</v>
      </c>
      <c r="L31" s="140">
        <f t="shared" si="2"/>
        <v>0</v>
      </c>
      <c r="M31" s="139">
        <v>0</v>
      </c>
      <c r="N31" s="139">
        <v>0</v>
      </c>
      <c r="O31" s="139">
        <v>0</v>
      </c>
      <c r="P31" s="140">
        <f t="shared" si="3"/>
        <v>0</v>
      </c>
      <c r="Q31" s="139">
        <v>4325065.8</v>
      </c>
      <c r="R31" s="139">
        <v>0</v>
      </c>
      <c r="S31" s="139">
        <v>0</v>
      </c>
      <c r="T31" s="140">
        <f t="shared" si="4"/>
        <v>4325065.8</v>
      </c>
      <c r="U31" s="140"/>
      <c r="V31" s="140"/>
      <c r="W31" s="140"/>
      <c r="X31" s="140"/>
      <c r="Y31" s="139">
        <f t="shared" si="6"/>
        <v>19751.669999999925</v>
      </c>
      <c r="Z31" s="139">
        <f t="shared" si="6"/>
        <v>0</v>
      </c>
      <c r="AA31" s="139">
        <f t="shared" si="15"/>
        <v>0</v>
      </c>
      <c r="AB31" s="140">
        <f t="shared" si="7"/>
        <v>19751.669999999925</v>
      </c>
    </row>
    <row r="32" spans="1:28" ht="26.25">
      <c r="A32" s="67"/>
      <c r="B32" s="187"/>
      <c r="C32" s="95">
        <v>6000</v>
      </c>
      <c r="D32" s="141" t="s">
        <v>80</v>
      </c>
      <c r="E32" s="139">
        <v>0</v>
      </c>
      <c r="F32" s="139">
        <v>0</v>
      </c>
      <c r="G32" s="139">
        <v>0</v>
      </c>
      <c r="H32" s="140">
        <f t="shared" si="1"/>
        <v>0</v>
      </c>
      <c r="I32" s="139">
        <v>0</v>
      </c>
      <c r="J32" s="139">
        <v>0</v>
      </c>
      <c r="K32" s="139">
        <v>0</v>
      </c>
      <c r="L32" s="140">
        <f t="shared" si="2"/>
        <v>0</v>
      </c>
      <c r="M32" s="139">
        <v>0</v>
      </c>
      <c r="N32" s="139">
        <v>0</v>
      </c>
      <c r="O32" s="139">
        <v>0</v>
      </c>
      <c r="P32" s="140">
        <f t="shared" si="3"/>
        <v>0</v>
      </c>
      <c r="Q32" s="139">
        <v>0</v>
      </c>
      <c r="R32" s="139">
        <v>0</v>
      </c>
      <c r="S32" s="139">
        <v>0</v>
      </c>
      <c r="T32" s="140">
        <f t="shared" si="4"/>
        <v>0</v>
      </c>
      <c r="U32" s="140"/>
      <c r="V32" s="140"/>
      <c r="W32" s="140"/>
      <c r="X32" s="140"/>
      <c r="Y32" s="139">
        <f t="shared" si="6"/>
        <v>0</v>
      </c>
      <c r="Z32" s="139">
        <f t="shared" si="6"/>
        <v>0</v>
      </c>
      <c r="AA32" s="139">
        <f t="shared" si="15"/>
        <v>0</v>
      </c>
      <c r="AB32" s="140">
        <f t="shared" si="7"/>
        <v>0</v>
      </c>
    </row>
    <row r="33" spans="1:28" ht="52.5">
      <c r="A33" s="67"/>
      <c r="B33" s="185">
        <v>5</v>
      </c>
      <c r="C33" s="84"/>
      <c r="D33" s="142" t="s">
        <v>99</v>
      </c>
      <c r="E33" s="143">
        <f>SUM(E34:E39)</f>
        <v>0</v>
      </c>
      <c r="F33" s="143">
        <f>SUM(F34:F39)</f>
        <v>0</v>
      </c>
      <c r="G33" s="143">
        <f t="shared" ref="G33:AA33" si="16">SUM(G34:G39)</f>
        <v>0</v>
      </c>
      <c r="H33" s="137">
        <f t="shared" si="1"/>
        <v>0</v>
      </c>
      <c r="I33" s="143">
        <f t="shared" si="16"/>
        <v>0</v>
      </c>
      <c r="J33" s="143">
        <f>SUM(J34:J39)</f>
        <v>0</v>
      </c>
      <c r="K33" s="143">
        <f t="shared" si="16"/>
        <v>0</v>
      </c>
      <c r="L33" s="137">
        <f t="shared" si="2"/>
        <v>0</v>
      </c>
      <c r="M33" s="143">
        <f t="shared" si="16"/>
        <v>0</v>
      </c>
      <c r="N33" s="143">
        <f>SUM(N34:N39)</f>
        <v>0</v>
      </c>
      <c r="O33" s="143">
        <f t="shared" si="16"/>
        <v>0</v>
      </c>
      <c r="P33" s="137">
        <f t="shared" si="3"/>
        <v>0</v>
      </c>
      <c r="Q33" s="143">
        <f t="shared" si="16"/>
        <v>0</v>
      </c>
      <c r="R33" s="143">
        <f>SUM(R34:R39)</f>
        <v>0</v>
      </c>
      <c r="S33" s="143">
        <f t="shared" si="16"/>
        <v>0</v>
      </c>
      <c r="T33" s="137">
        <f t="shared" si="4"/>
        <v>0</v>
      </c>
      <c r="U33" s="137"/>
      <c r="V33" s="137"/>
      <c r="W33" s="137"/>
      <c r="X33" s="137"/>
      <c r="Y33" s="143">
        <f t="shared" si="16"/>
        <v>0</v>
      </c>
      <c r="Z33" s="143">
        <f>SUM(Z34:Z39)</f>
        <v>0</v>
      </c>
      <c r="AA33" s="143">
        <f t="shared" si="16"/>
        <v>0</v>
      </c>
      <c r="AB33" s="137">
        <f>Y33+Z33+AA33</f>
        <v>0</v>
      </c>
    </row>
    <row r="34" spans="1:28" ht="26.25">
      <c r="A34" s="67"/>
      <c r="B34" s="186"/>
      <c r="C34" s="95">
        <v>1000</v>
      </c>
      <c r="D34" s="141" t="s">
        <v>75</v>
      </c>
      <c r="E34" s="139">
        <v>0</v>
      </c>
      <c r="F34" s="139">
        <v>0</v>
      </c>
      <c r="G34" s="139">
        <v>0</v>
      </c>
      <c r="H34" s="140">
        <f t="shared" si="1"/>
        <v>0</v>
      </c>
      <c r="I34" s="139">
        <v>0</v>
      </c>
      <c r="J34" s="139">
        <v>0</v>
      </c>
      <c r="K34" s="139">
        <v>0</v>
      </c>
      <c r="L34" s="140">
        <f t="shared" si="2"/>
        <v>0</v>
      </c>
      <c r="M34" s="139">
        <v>0</v>
      </c>
      <c r="N34" s="139">
        <v>0</v>
      </c>
      <c r="O34" s="139">
        <v>0</v>
      </c>
      <c r="P34" s="140">
        <f t="shared" si="3"/>
        <v>0</v>
      </c>
      <c r="Q34" s="139">
        <v>0</v>
      </c>
      <c r="R34" s="139">
        <v>0</v>
      </c>
      <c r="S34" s="139">
        <v>0</v>
      </c>
      <c r="T34" s="140">
        <f t="shared" si="4"/>
        <v>0</v>
      </c>
      <c r="U34" s="140"/>
      <c r="V34" s="140"/>
      <c r="W34" s="140"/>
      <c r="X34" s="140"/>
      <c r="Y34" s="139">
        <f t="shared" si="6"/>
        <v>0</v>
      </c>
      <c r="Z34" s="139">
        <f t="shared" si="6"/>
        <v>0</v>
      </c>
      <c r="AA34" s="139">
        <f t="shared" ref="AA34:AA39" si="17">+G34-K34-O34-S34</f>
        <v>0</v>
      </c>
      <c r="AB34" s="140">
        <f t="shared" si="7"/>
        <v>0</v>
      </c>
    </row>
    <row r="35" spans="1:28" ht="26.25">
      <c r="A35" s="67"/>
      <c r="B35" s="186"/>
      <c r="C35" s="95">
        <v>2000</v>
      </c>
      <c r="D35" s="141" t="s">
        <v>76</v>
      </c>
      <c r="E35" s="139">
        <v>0</v>
      </c>
      <c r="F35" s="139">
        <v>0</v>
      </c>
      <c r="G35" s="139">
        <v>0</v>
      </c>
      <c r="H35" s="140">
        <f t="shared" si="1"/>
        <v>0</v>
      </c>
      <c r="I35" s="139">
        <v>0</v>
      </c>
      <c r="J35" s="139">
        <v>0</v>
      </c>
      <c r="K35" s="139">
        <v>0</v>
      </c>
      <c r="L35" s="140">
        <f t="shared" si="2"/>
        <v>0</v>
      </c>
      <c r="M35" s="139">
        <v>0</v>
      </c>
      <c r="N35" s="139">
        <v>0</v>
      </c>
      <c r="O35" s="139">
        <v>0</v>
      </c>
      <c r="P35" s="140">
        <f t="shared" si="3"/>
        <v>0</v>
      </c>
      <c r="Q35" s="139">
        <v>0</v>
      </c>
      <c r="R35" s="139">
        <v>0</v>
      </c>
      <c r="S35" s="139">
        <v>0</v>
      </c>
      <c r="T35" s="140">
        <f t="shared" si="4"/>
        <v>0</v>
      </c>
      <c r="U35" s="140"/>
      <c r="V35" s="140"/>
      <c r="W35" s="140"/>
      <c r="X35" s="140"/>
      <c r="Y35" s="139">
        <f t="shared" si="6"/>
        <v>0</v>
      </c>
      <c r="Z35" s="139">
        <f t="shared" si="6"/>
        <v>0</v>
      </c>
      <c r="AA35" s="139">
        <f t="shared" si="17"/>
        <v>0</v>
      </c>
      <c r="AB35" s="140">
        <f t="shared" si="7"/>
        <v>0</v>
      </c>
    </row>
    <row r="36" spans="1:28" ht="26.25">
      <c r="A36" s="67"/>
      <c r="B36" s="186"/>
      <c r="C36" s="95">
        <v>3000</v>
      </c>
      <c r="D36" s="141" t="s">
        <v>77</v>
      </c>
      <c r="E36" s="139">
        <v>0</v>
      </c>
      <c r="F36" s="139">
        <v>0</v>
      </c>
      <c r="G36" s="139">
        <v>0</v>
      </c>
      <c r="H36" s="140">
        <f t="shared" si="1"/>
        <v>0</v>
      </c>
      <c r="I36" s="139">
        <v>0</v>
      </c>
      <c r="J36" s="139">
        <v>0</v>
      </c>
      <c r="K36" s="139">
        <v>0</v>
      </c>
      <c r="L36" s="140">
        <f t="shared" si="2"/>
        <v>0</v>
      </c>
      <c r="M36" s="139">
        <v>0</v>
      </c>
      <c r="N36" s="139">
        <v>0</v>
      </c>
      <c r="O36" s="139">
        <v>0</v>
      </c>
      <c r="P36" s="140">
        <f t="shared" si="3"/>
        <v>0</v>
      </c>
      <c r="Q36" s="139">
        <v>0</v>
      </c>
      <c r="R36" s="139">
        <v>0</v>
      </c>
      <c r="S36" s="139">
        <v>0</v>
      </c>
      <c r="T36" s="140">
        <f t="shared" si="4"/>
        <v>0</v>
      </c>
      <c r="U36" s="140"/>
      <c r="V36" s="140"/>
      <c r="W36" s="140"/>
      <c r="X36" s="140"/>
      <c r="Y36" s="139">
        <f t="shared" si="6"/>
        <v>0</v>
      </c>
      <c r="Z36" s="139">
        <f t="shared" si="6"/>
        <v>0</v>
      </c>
      <c r="AA36" s="139">
        <f t="shared" si="17"/>
        <v>0</v>
      </c>
      <c r="AB36" s="140">
        <f t="shared" si="7"/>
        <v>0</v>
      </c>
    </row>
    <row r="37" spans="1:28" ht="51">
      <c r="A37" s="67"/>
      <c r="B37" s="186"/>
      <c r="C37" s="95">
        <v>4000</v>
      </c>
      <c r="D37" s="141" t="s">
        <v>78</v>
      </c>
      <c r="E37" s="139">
        <v>0</v>
      </c>
      <c r="F37" s="139">
        <v>0</v>
      </c>
      <c r="G37" s="139">
        <v>0</v>
      </c>
      <c r="H37" s="140">
        <f t="shared" si="1"/>
        <v>0</v>
      </c>
      <c r="I37" s="139">
        <v>0</v>
      </c>
      <c r="J37" s="139">
        <v>0</v>
      </c>
      <c r="K37" s="139">
        <v>0</v>
      </c>
      <c r="L37" s="140">
        <f t="shared" si="2"/>
        <v>0</v>
      </c>
      <c r="M37" s="139">
        <v>0</v>
      </c>
      <c r="N37" s="139">
        <v>0</v>
      </c>
      <c r="O37" s="139">
        <v>0</v>
      </c>
      <c r="P37" s="140">
        <f t="shared" si="3"/>
        <v>0</v>
      </c>
      <c r="Q37" s="139">
        <v>0</v>
      </c>
      <c r="R37" s="139">
        <v>0</v>
      </c>
      <c r="S37" s="139">
        <v>0</v>
      </c>
      <c r="T37" s="140">
        <f t="shared" si="4"/>
        <v>0</v>
      </c>
      <c r="U37" s="140"/>
      <c r="V37" s="140"/>
      <c r="W37" s="140"/>
      <c r="X37" s="140"/>
      <c r="Y37" s="139">
        <f t="shared" si="6"/>
        <v>0</v>
      </c>
      <c r="Z37" s="139">
        <f t="shared" si="6"/>
        <v>0</v>
      </c>
      <c r="AA37" s="139">
        <f t="shared" si="17"/>
        <v>0</v>
      </c>
      <c r="AB37" s="140">
        <f t="shared" si="7"/>
        <v>0</v>
      </c>
    </row>
    <row r="38" spans="1:28" ht="26.25">
      <c r="A38" s="67"/>
      <c r="B38" s="186"/>
      <c r="C38" s="95">
        <v>5000</v>
      </c>
      <c r="D38" s="141" t="s">
        <v>79</v>
      </c>
      <c r="E38" s="139">
        <v>0</v>
      </c>
      <c r="F38" s="139">
        <v>0</v>
      </c>
      <c r="G38" s="139">
        <v>0</v>
      </c>
      <c r="H38" s="140">
        <f t="shared" si="1"/>
        <v>0</v>
      </c>
      <c r="I38" s="139">
        <v>0</v>
      </c>
      <c r="J38" s="139">
        <v>0</v>
      </c>
      <c r="K38" s="139">
        <v>0</v>
      </c>
      <c r="L38" s="140">
        <f t="shared" si="2"/>
        <v>0</v>
      </c>
      <c r="M38" s="139">
        <v>0</v>
      </c>
      <c r="N38" s="139">
        <v>0</v>
      </c>
      <c r="O38" s="139">
        <v>0</v>
      </c>
      <c r="P38" s="140">
        <f t="shared" si="3"/>
        <v>0</v>
      </c>
      <c r="Q38" s="139">
        <v>0</v>
      </c>
      <c r="R38" s="139">
        <v>0</v>
      </c>
      <c r="S38" s="139">
        <v>0</v>
      </c>
      <c r="T38" s="140">
        <f t="shared" si="4"/>
        <v>0</v>
      </c>
      <c r="U38" s="140"/>
      <c r="V38" s="140"/>
      <c r="W38" s="140"/>
      <c r="X38" s="140"/>
      <c r="Y38" s="139">
        <f t="shared" si="6"/>
        <v>0</v>
      </c>
      <c r="Z38" s="139">
        <f t="shared" si="6"/>
        <v>0</v>
      </c>
      <c r="AA38" s="139">
        <f t="shared" si="17"/>
        <v>0</v>
      </c>
      <c r="AB38" s="140">
        <f t="shared" si="7"/>
        <v>0</v>
      </c>
    </row>
    <row r="39" spans="1:28" ht="26.25">
      <c r="A39" s="67"/>
      <c r="B39" s="187"/>
      <c r="C39" s="95">
        <v>6000</v>
      </c>
      <c r="D39" s="141" t="s">
        <v>80</v>
      </c>
      <c r="E39" s="139">
        <v>0</v>
      </c>
      <c r="F39" s="139">
        <v>0</v>
      </c>
      <c r="G39" s="139">
        <v>0</v>
      </c>
      <c r="H39" s="140">
        <f t="shared" si="1"/>
        <v>0</v>
      </c>
      <c r="I39" s="139">
        <v>0</v>
      </c>
      <c r="J39" s="139">
        <v>0</v>
      </c>
      <c r="K39" s="139">
        <v>0</v>
      </c>
      <c r="L39" s="140">
        <f t="shared" si="2"/>
        <v>0</v>
      </c>
      <c r="M39" s="139">
        <v>0</v>
      </c>
      <c r="N39" s="139">
        <v>0</v>
      </c>
      <c r="O39" s="139">
        <v>0</v>
      </c>
      <c r="P39" s="140">
        <f t="shared" si="3"/>
        <v>0</v>
      </c>
      <c r="Q39" s="139">
        <v>0</v>
      </c>
      <c r="R39" s="139">
        <v>0</v>
      </c>
      <c r="S39" s="139">
        <v>0</v>
      </c>
      <c r="T39" s="140">
        <f t="shared" si="4"/>
        <v>0</v>
      </c>
      <c r="U39" s="140"/>
      <c r="V39" s="140"/>
      <c r="W39" s="140"/>
      <c r="X39" s="140"/>
      <c r="Y39" s="139">
        <f t="shared" si="6"/>
        <v>0</v>
      </c>
      <c r="Z39" s="139">
        <f t="shared" si="6"/>
        <v>0</v>
      </c>
      <c r="AA39" s="139">
        <f t="shared" si="17"/>
        <v>0</v>
      </c>
      <c r="AB39" s="140">
        <f t="shared" si="7"/>
        <v>0</v>
      </c>
    </row>
    <row r="40" spans="1:28" ht="52.5">
      <c r="A40" s="67"/>
      <c r="B40" s="185">
        <v>6</v>
      </c>
      <c r="C40" s="84"/>
      <c r="D40" s="142" t="s">
        <v>100</v>
      </c>
      <c r="E40" s="143">
        <f>SUM(E41:E46)</f>
        <v>0</v>
      </c>
      <c r="F40" s="143">
        <f>SUM(F41:F46)</f>
        <v>0</v>
      </c>
      <c r="G40" s="143">
        <f t="shared" ref="G40:AA40" si="18">SUM(G41:G46)</f>
        <v>0</v>
      </c>
      <c r="H40" s="137">
        <f t="shared" si="1"/>
        <v>0</v>
      </c>
      <c r="I40" s="143">
        <f t="shared" si="18"/>
        <v>0</v>
      </c>
      <c r="J40" s="143">
        <f>SUM(J41:J46)</f>
        <v>0</v>
      </c>
      <c r="K40" s="143">
        <f t="shared" si="18"/>
        <v>0</v>
      </c>
      <c r="L40" s="137">
        <f t="shared" si="2"/>
        <v>0</v>
      </c>
      <c r="M40" s="143">
        <f t="shared" si="18"/>
        <v>0</v>
      </c>
      <c r="N40" s="143">
        <f>SUM(N41:N46)</f>
        <v>0</v>
      </c>
      <c r="O40" s="143">
        <f t="shared" si="18"/>
        <v>0</v>
      </c>
      <c r="P40" s="137">
        <f t="shared" si="3"/>
        <v>0</v>
      </c>
      <c r="Q40" s="143">
        <f t="shared" si="18"/>
        <v>0</v>
      </c>
      <c r="R40" s="143">
        <f>SUM(R41:R46)</f>
        <v>0</v>
      </c>
      <c r="S40" s="143">
        <f t="shared" si="18"/>
        <v>0</v>
      </c>
      <c r="T40" s="137">
        <f t="shared" si="4"/>
        <v>0</v>
      </c>
      <c r="U40" s="137"/>
      <c r="V40" s="137"/>
      <c r="W40" s="137"/>
      <c r="X40" s="137"/>
      <c r="Y40" s="143">
        <f t="shared" si="18"/>
        <v>0</v>
      </c>
      <c r="Z40" s="143">
        <f>SUM(Z41:Z46)</f>
        <v>0</v>
      </c>
      <c r="AA40" s="143">
        <f t="shared" si="18"/>
        <v>0</v>
      </c>
      <c r="AB40" s="137">
        <f>Y40+Z40+AA40</f>
        <v>0</v>
      </c>
    </row>
    <row r="41" spans="1:28" ht="26.25">
      <c r="A41" s="67"/>
      <c r="B41" s="186"/>
      <c r="C41" s="95">
        <v>1000</v>
      </c>
      <c r="D41" s="141" t="s">
        <v>75</v>
      </c>
      <c r="E41" s="139">
        <v>0</v>
      </c>
      <c r="F41" s="139">
        <v>0</v>
      </c>
      <c r="G41" s="139">
        <v>0</v>
      </c>
      <c r="H41" s="140">
        <f t="shared" si="1"/>
        <v>0</v>
      </c>
      <c r="I41" s="139">
        <v>0</v>
      </c>
      <c r="J41" s="139">
        <v>0</v>
      </c>
      <c r="K41" s="139">
        <v>0</v>
      </c>
      <c r="L41" s="140">
        <f t="shared" si="2"/>
        <v>0</v>
      </c>
      <c r="M41" s="139">
        <v>0</v>
      </c>
      <c r="N41" s="139">
        <v>0</v>
      </c>
      <c r="O41" s="139">
        <v>0</v>
      </c>
      <c r="P41" s="140">
        <f t="shared" si="3"/>
        <v>0</v>
      </c>
      <c r="Q41" s="139">
        <v>0</v>
      </c>
      <c r="R41" s="139">
        <v>0</v>
      </c>
      <c r="S41" s="139">
        <v>0</v>
      </c>
      <c r="T41" s="140">
        <f t="shared" si="4"/>
        <v>0</v>
      </c>
      <c r="U41" s="140"/>
      <c r="V41" s="140"/>
      <c r="W41" s="140"/>
      <c r="X41" s="140"/>
      <c r="Y41" s="139">
        <f t="shared" si="6"/>
        <v>0</v>
      </c>
      <c r="Z41" s="139">
        <f t="shared" si="6"/>
        <v>0</v>
      </c>
      <c r="AA41" s="139">
        <f t="shared" ref="AA41:AA46" si="19">+G41-K41-O41-S41</f>
        <v>0</v>
      </c>
      <c r="AB41" s="140">
        <f t="shared" si="7"/>
        <v>0</v>
      </c>
    </row>
    <row r="42" spans="1:28" ht="26.25">
      <c r="A42" s="67"/>
      <c r="B42" s="186"/>
      <c r="C42" s="95">
        <v>2000</v>
      </c>
      <c r="D42" s="141" t="s">
        <v>76</v>
      </c>
      <c r="E42" s="139">
        <v>0</v>
      </c>
      <c r="F42" s="139">
        <v>0</v>
      </c>
      <c r="G42" s="139">
        <v>0</v>
      </c>
      <c r="H42" s="140">
        <f t="shared" si="1"/>
        <v>0</v>
      </c>
      <c r="I42" s="139">
        <v>0</v>
      </c>
      <c r="J42" s="139">
        <v>0</v>
      </c>
      <c r="K42" s="139">
        <v>0</v>
      </c>
      <c r="L42" s="140">
        <f t="shared" si="2"/>
        <v>0</v>
      </c>
      <c r="M42" s="139">
        <v>0</v>
      </c>
      <c r="N42" s="139">
        <v>0</v>
      </c>
      <c r="O42" s="139">
        <v>0</v>
      </c>
      <c r="P42" s="140">
        <f t="shared" si="3"/>
        <v>0</v>
      </c>
      <c r="Q42" s="139">
        <v>0</v>
      </c>
      <c r="R42" s="139">
        <v>0</v>
      </c>
      <c r="S42" s="139">
        <v>0</v>
      </c>
      <c r="T42" s="140">
        <f t="shared" si="4"/>
        <v>0</v>
      </c>
      <c r="U42" s="140"/>
      <c r="V42" s="140"/>
      <c r="W42" s="140"/>
      <c r="X42" s="140"/>
      <c r="Y42" s="139">
        <f t="shared" si="6"/>
        <v>0</v>
      </c>
      <c r="Z42" s="139">
        <f t="shared" si="6"/>
        <v>0</v>
      </c>
      <c r="AA42" s="139">
        <f t="shared" si="19"/>
        <v>0</v>
      </c>
      <c r="AB42" s="140">
        <f t="shared" si="7"/>
        <v>0</v>
      </c>
    </row>
    <row r="43" spans="1:28" ht="26.25">
      <c r="A43" s="67"/>
      <c r="B43" s="186"/>
      <c r="C43" s="95">
        <v>3000</v>
      </c>
      <c r="D43" s="141" t="s">
        <v>77</v>
      </c>
      <c r="E43" s="139">
        <v>0</v>
      </c>
      <c r="F43" s="139">
        <v>0</v>
      </c>
      <c r="G43" s="139">
        <v>0</v>
      </c>
      <c r="H43" s="140">
        <f t="shared" si="1"/>
        <v>0</v>
      </c>
      <c r="I43" s="139">
        <v>0</v>
      </c>
      <c r="J43" s="139">
        <v>0</v>
      </c>
      <c r="K43" s="139">
        <v>0</v>
      </c>
      <c r="L43" s="140">
        <f t="shared" si="2"/>
        <v>0</v>
      </c>
      <c r="M43" s="139">
        <v>0</v>
      </c>
      <c r="N43" s="139">
        <v>0</v>
      </c>
      <c r="O43" s="139">
        <v>0</v>
      </c>
      <c r="P43" s="140">
        <f t="shared" si="3"/>
        <v>0</v>
      </c>
      <c r="Q43" s="139">
        <v>0</v>
      </c>
      <c r="R43" s="139">
        <v>0</v>
      </c>
      <c r="S43" s="139">
        <v>0</v>
      </c>
      <c r="T43" s="140">
        <f t="shared" si="4"/>
        <v>0</v>
      </c>
      <c r="U43" s="140"/>
      <c r="V43" s="140"/>
      <c r="W43" s="140"/>
      <c r="X43" s="140"/>
      <c r="Y43" s="139">
        <f t="shared" si="6"/>
        <v>0</v>
      </c>
      <c r="Z43" s="139">
        <f t="shared" si="6"/>
        <v>0</v>
      </c>
      <c r="AA43" s="139">
        <f t="shared" si="19"/>
        <v>0</v>
      </c>
      <c r="AB43" s="140">
        <f t="shared" si="7"/>
        <v>0</v>
      </c>
    </row>
    <row r="44" spans="1:28" ht="51">
      <c r="A44" s="67"/>
      <c r="B44" s="186"/>
      <c r="C44" s="95">
        <v>4000</v>
      </c>
      <c r="D44" s="141" t="s">
        <v>78</v>
      </c>
      <c r="E44" s="139">
        <v>0</v>
      </c>
      <c r="F44" s="139">
        <v>0</v>
      </c>
      <c r="G44" s="139">
        <v>0</v>
      </c>
      <c r="H44" s="140">
        <f t="shared" si="1"/>
        <v>0</v>
      </c>
      <c r="I44" s="139">
        <v>0</v>
      </c>
      <c r="J44" s="139">
        <v>0</v>
      </c>
      <c r="K44" s="139">
        <v>0</v>
      </c>
      <c r="L44" s="140">
        <f t="shared" si="2"/>
        <v>0</v>
      </c>
      <c r="M44" s="139">
        <v>0</v>
      </c>
      <c r="N44" s="139">
        <v>0</v>
      </c>
      <c r="O44" s="139">
        <v>0</v>
      </c>
      <c r="P44" s="140">
        <f t="shared" si="3"/>
        <v>0</v>
      </c>
      <c r="Q44" s="139">
        <v>0</v>
      </c>
      <c r="R44" s="139">
        <v>0</v>
      </c>
      <c r="S44" s="139">
        <v>0</v>
      </c>
      <c r="T44" s="140">
        <f t="shared" si="4"/>
        <v>0</v>
      </c>
      <c r="U44" s="140"/>
      <c r="V44" s="140"/>
      <c r="W44" s="140"/>
      <c r="X44" s="140"/>
      <c r="Y44" s="139">
        <f t="shared" si="6"/>
        <v>0</v>
      </c>
      <c r="Z44" s="139">
        <f t="shared" si="6"/>
        <v>0</v>
      </c>
      <c r="AA44" s="139">
        <f t="shared" si="19"/>
        <v>0</v>
      </c>
      <c r="AB44" s="140">
        <f t="shared" si="7"/>
        <v>0</v>
      </c>
    </row>
    <row r="45" spans="1:28" ht="26.25">
      <c r="A45" s="67"/>
      <c r="B45" s="186"/>
      <c r="C45" s="95">
        <v>5000</v>
      </c>
      <c r="D45" s="141" t="s">
        <v>79</v>
      </c>
      <c r="E45" s="139">
        <v>0</v>
      </c>
      <c r="F45" s="139">
        <v>0</v>
      </c>
      <c r="G45" s="139">
        <v>0</v>
      </c>
      <c r="H45" s="140">
        <f t="shared" si="1"/>
        <v>0</v>
      </c>
      <c r="I45" s="139">
        <v>0</v>
      </c>
      <c r="J45" s="139">
        <v>0</v>
      </c>
      <c r="K45" s="139">
        <v>0</v>
      </c>
      <c r="L45" s="140">
        <f t="shared" si="2"/>
        <v>0</v>
      </c>
      <c r="M45" s="139">
        <v>0</v>
      </c>
      <c r="N45" s="139">
        <v>0</v>
      </c>
      <c r="O45" s="139">
        <v>0</v>
      </c>
      <c r="P45" s="140">
        <f t="shared" si="3"/>
        <v>0</v>
      </c>
      <c r="Q45" s="139">
        <v>0</v>
      </c>
      <c r="R45" s="139">
        <v>0</v>
      </c>
      <c r="S45" s="139">
        <v>0</v>
      </c>
      <c r="T45" s="140">
        <f t="shared" si="4"/>
        <v>0</v>
      </c>
      <c r="U45" s="140"/>
      <c r="V45" s="140"/>
      <c r="W45" s="140"/>
      <c r="X45" s="140"/>
      <c r="Y45" s="139">
        <f t="shared" si="6"/>
        <v>0</v>
      </c>
      <c r="Z45" s="139">
        <f t="shared" si="6"/>
        <v>0</v>
      </c>
      <c r="AA45" s="139">
        <f t="shared" si="19"/>
        <v>0</v>
      </c>
      <c r="AB45" s="140">
        <f t="shared" si="7"/>
        <v>0</v>
      </c>
    </row>
    <row r="46" spans="1:28" ht="26.25">
      <c r="A46" s="67"/>
      <c r="B46" s="187"/>
      <c r="C46" s="95">
        <v>6000</v>
      </c>
      <c r="D46" s="141" t="s">
        <v>80</v>
      </c>
      <c r="E46" s="139">
        <v>0</v>
      </c>
      <c r="F46" s="139">
        <v>0</v>
      </c>
      <c r="G46" s="139">
        <v>0</v>
      </c>
      <c r="H46" s="140">
        <f t="shared" si="1"/>
        <v>0</v>
      </c>
      <c r="I46" s="139">
        <v>0</v>
      </c>
      <c r="J46" s="139">
        <v>0</v>
      </c>
      <c r="K46" s="139">
        <v>0</v>
      </c>
      <c r="L46" s="140">
        <f t="shared" si="2"/>
        <v>0</v>
      </c>
      <c r="M46" s="139">
        <v>0</v>
      </c>
      <c r="N46" s="139">
        <v>0</v>
      </c>
      <c r="O46" s="139">
        <v>0</v>
      </c>
      <c r="P46" s="140">
        <f t="shared" si="3"/>
        <v>0</v>
      </c>
      <c r="Q46" s="139">
        <v>0</v>
      </c>
      <c r="R46" s="139">
        <v>0</v>
      </c>
      <c r="S46" s="139">
        <v>0</v>
      </c>
      <c r="T46" s="140">
        <f t="shared" si="4"/>
        <v>0</v>
      </c>
      <c r="U46" s="140"/>
      <c r="V46" s="140"/>
      <c r="W46" s="140"/>
      <c r="X46" s="140"/>
      <c r="Y46" s="139">
        <f t="shared" si="6"/>
        <v>0</v>
      </c>
      <c r="Z46" s="139">
        <f t="shared" si="6"/>
        <v>0</v>
      </c>
      <c r="AA46" s="139">
        <f t="shared" si="19"/>
        <v>0</v>
      </c>
      <c r="AB46" s="140">
        <f t="shared" si="7"/>
        <v>0</v>
      </c>
    </row>
    <row r="47" spans="1:28" ht="26.25">
      <c r="A47" s="67"/>
      <c r="B47" s="185">
        <v>7</v>
      </c>
      <c r="C47" s="84"/>
      <c r="D47" s="148" t="s">
        <v>86</v>
      </c>
      <c r="E47" s="143">
        <f>SUM(E48:E53)</f>
        <v>0</v>
      </c>
      <c r="F47" s="143">
        <f>SUM(F48:F53)</f>
        <v>0</v>
      </c>
      <c r="G47" s="143">
        <f t="shared" ref="G47:AA47" si="20">SUM(G48:G53)</f>
        <v>0</v>
      </c>
      <c r="H47" s="137">
        <f t="shared" si="1"/>
        <v>0</v>
      </c>
      <c r="I47" s="143">
        <f t="shared" si="20"/>
        <v>0</v>
      </c>
      <c r="J47" s="143">
        <f>SUM(J48:J53)</f>
        <v>0</v>
      </c>
      <c r="K47" s="143">
        <f t="shared" si="20"/>
        <v>0</v>
      </c>
      <c r="L47" s="137">
        <f t="shared" si="2"/>
        <v>0</v>
      </c>
      <c r="M47" s="143">
        <f t="shared" si="20"/>
        <v>0</v>
      </c>
      <c r="N47" s="143">
        <f>SUM(N48:N53)</f>
        <v>0</v>
      </c>
      <c r="O47" s="143">
        <f t="shared" si="20"/>
        <v>0</v>
      </c>
      <c r="P47" s="137">
        <f t="shared" si="3"/>
        <v>0</v>
      </c>
      <c r="Q47" s="143">
        <f t="shared" si="20"/>
        <v>0</v>
      </c>
      <c r="R47" s="143">
        <f>SUM(R48:R53)</f>
        <v>0</v>
      </c>
      <c r="S47" s="143">
        <f t="shared" si="20"/>
        <v>0</v>
      </c>
      <c r="T47" s="137">
        <f t="shared" si="4"/>
        <v>0</v>
      </c>
      <c r="U47" s="137"/>
      <c r="V47" s="137"/>
      <c r="W47" s="137"/>
      <c r="X47" s="137"/>
      <c r="Y47" s="143">
        <f t="shared" si="20"/>
        <v>0</v>
      </c>
      <c r="Z47" s="143">
        <f>SUM(Z48:Z53)</f>
        <v>0</v>
      </c>
      <c r="AA47" s="143">
        <f t="shared" si="20"/>
        <v>0</v>
      </c>
      <c r="AB47" s="137">
        <f>Y47+Z47+AA47</f>
        <v>0</v>
      </c>
    </row>
    <row r="48" spans="1:28" ht="26.25">
      <c r="A48" s="67"/>
      <c r="B48" s="186"/>
      <c r="C48" s="95">
        <v>1000</v>
      </c>
      <c r="D48" s="141" t="s">
        <v>75</v>
      </c>
      <c r="E48" s="139">
        <v>0</v>
      </c>
      <c r="F48" s="139">
        <v>0</v>
      </c>
      <c r="G48" s="139">
        <v>0</v>
      </c>
      <c r="H48" s="140">
        <f t="shared" si="1"/>
        <v>0</v>
      </c>
      <c r="I48" s="139">
        <v>0</v>
      </c>
      <c r="J48" s="139">
        <v>0</v>
      </c>
      <c r="K48" s="139">
        <v>0</v>
      </c>
      <c r="L48" s="140">
        <f t="shared" si="2"/>
        <v>0</v>
      </c>
      <c r="M48" s="139">
        <v>0</v>
      </c>
      <c r="N48" s="139">
        <v>0</v>
      </c>
      <c r="O48" s="139">
        <v>0</v>
      </c>
      <c r="P48" s="140">
        <f t="shared" si="3"/>
        <v>0</v>
      </c>
      <c r="Q48" s="139">
        <v>0</v>
      </c>
      <c r="R48" s="139">
        <v>0</v>
      </c>
      <c r="S48" s="139">
        <v>0</v>
      </c>
      <c r="T48" s="140">
        <f t="shared" si="4"/>
        <v>0</v>
      </c>
      <c r="U48" s="140"/>
      <c r="V48" s="140"/>
      <c r="W48" s="140"/>
      <c r="X48" s="140"/>
      <c r="Y48" s="139">
        <f t="shared" si="6"/>
        <v>0</v>
      </c>
      <c r="Z48" s="139">
        <f t="shared" si="6"/>
        <v>0</v>
      </c>
      <c r="AA48" s="139">
        <f t="shared" ref="AA48:AA53" si="21">+G48-K48-O48-S48</f>
        <v>0</v>
      </c>
      <c r="AB48" s="140">
        <f t="shared" si="7"/>
        <v>0</v>
      </c>
    </row>
    <row r="49" spans="1:28" ht="26.25">
      <c r="A49" s="67"/>
      <c r="B49" s="186"/>
      <c r="C49" s="95">
        <v>2000</v>
      </c>
      <c r="D49" s="141" t="s">
        <v>76</v>
      </c>
      <c r="E49" s="139">
        <v>0</v>
      </c>
      <c r="F49" s="139">
        <v>0</v>
      </c>
      <c r="G49" s="139">
        <v>0</v>
      </c>
      <c r="H49" s="140">
        <f t="shared" si="1"/>
        <v>0</v>
      </c>
      <c r="I49" s="139">
        <v>0</v>
      </c>
      <c r="J49" s="139">
        <v>0</v>
      </c>
      <c r="K49" s="139">
        <v>0</v>
      </c>
      <c r="L49" s="140">
        <f t="shared" si="2"/>
        <v>0</v>
      </c>
      <c r="M49" s="139">
        <v>0</v>
      </c>
      <c r="N49" s="139">
        <v>0</v>
      </c>
      <c r="O49" s="139">
        <v>0</v>
      </c>
      <c r="P49" s="140">
        <f t="shared" si="3"/>
        <v>0</v>
      </c>
      <c r="Q49" s="139">
        <v>0</v>
      </c>
      <c r="R49" s="139">
        <v>0</v>
      </c>
      <c r="S49" s="139">
        <v>0</v>
      </c>
      <c r="T49" s="140">
        <f t="shared" si="4"/>
        <v>0</v>
      </c>
      <c r="U49" s="140"/>
      <c r="V49" s="140"/>
      <c r="W49" s="140"/>
      <c r="X49" s="140"/>
      <c r="Y49" s="139">
        <f t="shared" si="6"/>
        <v>0</v>
      </c>
      <c r="Z49" s="139">
        <f t="shared" si="6"/>
        <v>0</v>
      </c>
      <c r="AA49" s="139">
        <f t="shared" si="21"/>
        <v>0</v>
      </c>
      <c r="AB49" s="140">
        <f t="shared" si="7"/>
        <v>0</v>
      </c>
    </row>
    <row r="50" spans="1:28" ht="26.25">
      <c r="A50" s="67"/>
      <c r="B50" s="186"/>
      <c r="C50" s="95">
        <v>3000</v>
      </c>
      <c r="D50" s="141" t="s">
        <v>77</v>
      </c>
      <c r="E50" s="139">
        <v>0</v>
      </c>
      <c r="F50" s="139">
        <v>0</v>
      </c>
      <c r="G50" s="139">
        <v>0</v>
      </c>
      <c r="H50" s="140">
        <f t="shared" si="1"/>
        <v>0</v>
      </c>
      <c r="I50" s="139">
        <v>0</v>
      </c>
      <c r="J50" s="139">
        <v>0</v>
      </c>
      <c r="K50" s="139">
        <v>0</v>
      </c>
      <c r="L50" s="140">
        <f t="shared" si="2"/>
        <v>0</v>
      </c>
      <c r="M50" s="139">
        <v>0</v>
      </c>
      <c r="N50" s="139">
        <v>0</v>
      </c>
      <c r="O50" s="139">
        <v>0</v>
      </c>
      <c r="P50" s="140">
        <f t="shared" si="3"/>
        <v>0</v>
      </c>
      <c r="Q50" s="139">
        <v>0</v>
      </c>
      <c r="R50" s="139">
        <v>0</v>
      </c>
      <c r="S50" s="139">
        <v>0</v>
      </c>
      <c r="T50" s="140">
        <f t="shared" si="4"/>
        <v>0</v>
      </c>
      <c r="U50" s="140"/>
      <c r="V50" s="140"/>
      <c r="W50" s="140"/>
      <c r="X50" s="140"/>
      <c r="Y50" s="139">
        <f t="shared" si="6"/>
        <v>0</v>
      </c>
      <c r="Z50" s="139">
        <f t="shared" si="6"/>
        <v>0</v>
      </c>
      <c r="AA50" s="139">
        <f t="shared" si="21"/>
        <v>0</v>
      </c>
      <c r="AB50" s="140">
        <f t="shared" si="7"/>
        <v>0</v>
      </c>
    </row>
    <row r="51" spans="1:28" ht="51">
      <c r="A51" s="67"/>
      <c r="B51" s="186"/>
      <c r="C51" s="95">
        <v>4000</v>
      </c>
      <c r="D51" s="141" t="s">
        <v>78</v>
      </c>
      <c r="E51" s="139">
        <v>0</v>
      </c>
      <c r="F51" s="139">
        <v>0</v>
      </c>
      <c r="G51" s="139">
        <v>0</v>
      </c>
      <c r="H51" s="140">
        <f t="shared" si="1"/>
        <v>0</v>
      </c>
      <c r="I51" s="139">
        <v>0</v>
      </c>
      <c r="J51" s="139">
        <v>0</v>
      </c>
      <c r="K51" s="139">
        <v>0</v>
      </c>
      <c r="L51" s="140">
        <f t="shared" si="2"/>
        <v>0</v>
      </c>
      <c r="M51" s="139">
        <v>0</v>
      </c>
      <c r="N51" s="139">
        <v>0</v>
      </c>
      <c r="O51" s="139">
        <v>0</v>
      </c>
      <c r="P51" s="140">
        <f t="shared" si="3"/>
        <v>0</v>
      </c>
      <c r="Q51" s="139">
        <v>0</v>
      </c>
      <c r="R51" s="139">
        <v>0</v>
      </c>
      <c r="S51" s="139">
        <v>0</v>
      </c>
      <c r="T51" s="140">
        <f t="shared" si="4"/>
        <v>0</v>
      </c>
      <c r="U51" s="140"/>
      <c r="V51" s="140"/>
      <c r="W51" s="140"/>
      <c r="X51" s="140"/>
      <c r="Y51" s="139">
        <f t="shared" si="6"/>
        <v>0</v>
      </c>
      <c r="Z51" s="139">
        <f t="shared" si="6"/>
        <v>0</v>
      </c>
      <c r="AA51" s="139">
        <f t="shared" si="21"/>
        <v>0</v>
      </c>
      <c r="AB51" s="140">
        <f t="shared" si="7"/>
        <v>0</v>
      </c>
    </row>
    <row r="52" spans="1:28" ht="26.25">
      <c r="A52" s="67"/>
      <c r="B52" s="186"/>
      <c r="C52" s="95">
        <v>5000</v>
      </c>
      <c r="D52" s="141" t="s">
        <v>79</v>
      </c>
      <c r="E52" s="139">
        <v>0</v>
      </c>
      <c r="F52" s="139">
        <v>0</v>
      </c>
      <c r="G52" s="139">
        <v>0</v>
      </c>
      <c r="H52" s="140">
        <f t="shared" si="1"/>
        <v>0</v>
      </c>
      <c r="I52" s="139">
        <v>0</v>
      </c>
      <c r="J52" s="139">
        <v>0</v>
      </c>
      <c r="K52" s="139">
        <v>0</v>
      </c>
      <c r="L52" s="140">
        <f t="shared" si="2"/>
        <v>0</v>
      </c>
      <c r="M52" s="139">
        <v>0</v>
      </c>
      <c r="N52" s="139">
        <v>0</v>
      </c>
      <c r="O52" s="139">
        <v>0</v>
      </c>
      <c r="P52" s="140">
        <f t="shared" si="3"/>
        <v>0</v>
      </c>
      <c r="Q52" s="139">
        <v>0</v>
      </c>
      <c r="R52" s="139">
        <v>0</v>
      </c>
      <c r="S52" s="139">
        <v>0</v>
      </c>
      <c r="T52" s="140">
        <f t="shared" si="4"/>
        <v>0</v>
      </c>
      <c r="U52" s="140"/>
      <c r="V52" s="140"/>
      <c r="W52" s="140"/>
      <c r="X52" s="140"/>
      <c r="Y52" s="139">
        <f t="shared" si="6"/>
        <v>0</v>
      </c>
      <c r="Z52" s="139">
        <f t="shared" si="6"/>
        <v>0</v>
      </c>
      <c r="AA52" s="139">
        <f t="shared" si="21"/>
        <v>0</v>
      </c>
      <c r="AB52" s="140">
        <f t="shared" si="7"/>
        <v>0</v>
      </c>
    </row>
    <row r="53" spans="1:28" ht="26.25">
      <c r="A53" s="67"/>
      <c r="B53" s="187"/>
      <c r="C53" s="95">
        <v>6000</v>
      </c>
      <c r="D53" s="141" t="s">
        <v>80</v>
      </c>
      <c r="E53" s="139">
        <v>0</v>
      </c>
      <c r="F53" s="139">
        <v>0</v>
      </c>
      <c r="G53" s="139">
        <v>0</v>
      </c>
      <c r="H53" s="140">
        <f t="shared" si="1"/>
        <v>0</v>
      </c>
      <c r="I53" s="139">
        <v>0</v>
      </c>
      <c r="J53" s="139">
        <v>0</v>
      </c>
      <c r="K53" s="139">
        <v>0</v>
      </c>
      <c r="L53" s="140">
        <f t="shared" si="2"/>
        <v>0</v>
      </c>
      <c r="M53" s="139">
        <v>0</v>
      </c>
      <c r="N53" s="139">
        <v>0</v>
      </c>
      <c r="O53" s="139">
        <v>0</v>
      </c>
      <c r="P53" s="140">
        <f t="shared" si="3"/>
        <v>0</v>
      </c>
      <c r="Q53" s="139">
        <v>0</v>
      </c>
      <c r="R53" s="139">
        <v>0</v>
      </c>
      <c r="S53" s="139">
        <v>0</v>
      </c>
      <c r="T53" s="140">
        <f t="shared" si="4"/>
        <v>0</v>
      </c>
      <c r="U53" s="140"/>
      <c r="V53" s="140"/>
      <c r="W53" s="140"/>
      <c r="X53" s="140"/>
      <c r="Y53" s="139">
        <f t="shared" si="6"/>
        <v>0</v>
      </c>
      <c r="Z53" s="139">
        <f t="shared" si="6"/>
        <v>0</v>
      </c>
      <c r="AA53" s="139">
        <f t="shared" si="21"/>
        <v>0</v>
      </c>
      <c r="AB53" s="140">
        <f t="shared" si="7"/>
        <v>0</v>
      </c>
    </row>
    <row r="54" spans="1:28" ht="26.25">
      <c r="A54" s="67"/>
      <c r="B54" s="185">
        <v>8</v>
      </c>
      <c r="C54" s="84"/>
      <c r="D54" s="148" t="s">
        <v>101</v>
      </c>
      <c r="E54" s="143">
        <f>SUM(E55:E60)</f>
        <v>15416238.02</v>
      </c>
      <c r="F54" s="143">
        <f>SUM(F55:F60)</f>
        <v>0</v>
      </c>
      <c r="G54" s="143">
        <f t="shared" ref="G54:AA54" si="22">SUM(G55:G60)</f>
        <v>0</v>
      </c>
      <c r="H54" s="137">
        <f t="shared" si="1"/>
        <v>15416238.02</v>
      </c>
      <c r="I54" s="143">
        <f t="shared" si="22"/>
        <v>0</v>
      </c>
      <c r="J54" s="143">
        <f>SUM(J55:J60)</f>
        <v>0</v>
      </c>
      <c r="K54" s="143">
        <f t="shared" si="22"/>
        <v>0</v>
      </c>
      <c r="L54" s="137">
        <f t="shared" si="2"/>
        <v>0</v>
      </c>
      <c r="M54" s="143">
        <f t="shared" si="22"/>
        <v>0</v>
      </c>
      <c r="N54" s="143">
        <f>SUM(N55:N60)</f>
        <v>0</v>
      </c>
      <c r="O54" s="143">
        <f t="shared" si="22"/>
        <v>0</v>
      </c>
      <c r="P54" s="137">
        <f t="shared" si="3"/>
        <v>0</v>
      </c>
      <c r="Q54" s="143">
        <f t="shared" si="22"/>
        <v>456566.72</v>
      </c>
      <c r="R54" s="143">
        <f>SUM(R55:R60)</f>
        <v>0</v>
      </c>
      <c r="S54" s="143">
        <f t="shared" si="22"/>
        <v>0</v>
      </c>
      <c r="T54" s="137">
        <f t="shared" si="4"/>
        <v>456566.72</v>
      </c>
      <c r="U54" s="137"/>
      <c r="V54" s="137"/>
      <c r="W54" s="137"/>
      <c r="X54" s="137"/>
      <c r="Y54" s="143">
        <f t="shared" si="22"/>
        <v>14959671.300000001</v>
      </c>
      <c r="Z54" s="143">
        <f>SUM(Z55:Z60)</f>
        <v>0</v>
      </c>
      <c r="AA54" s="143">
        <f t="shared" si="22"/>
        <v>0</v>
      </c>
      <c r="AB54" s="137">
        <f>Y54+Z54+AA54</f>
        <v>14959671.300000001</v>
      </c>
    </row>
    <row r="55" spans="1:28" ht="26.25">
      <c r="A55" s="67"/>
      <c r="B55" s="186"/>
      <c r="C55" s="95">
        <v>1000</v>
      </c>
      <c r="D55" s="141" t="s">
        <v>75</v>
      </c>
      <c r="E55" s="139">
        <v>0</v>
      </c>
      <c r="F55" s="139">
        <v>0</v>
      </c>
      <c r="G55" s="139">
        <v>0</v>
      </c>
      <c r="H55" s="140">
        <f t="shared" si="1"/>
        <v>0</v>
      </c>
      <c r="I55" s="139">
        <v>0</v>
      </c>
      <c r="J55" s="139">
        <v>0</v>
      </c>
      <c r="K55" s="139">
        <v>0</v>
      </c>
      <c r="L55" s="140">
        <f t="shared" si="2"/>
        <v>0</v>
      </c>
      <c r="M55" s="139">
        <v>0</v>
      </c>
      <c r="N55" s="139">
        <v>0</v>
      </c>
      <c r="O55" s="139">
        <v>0</v>
      </c>
      <c r="P55" s="140">
        <f t="shared" si="3"/>
        <v>0</v>
      </c>
      <c r="Q55" s="139">
        <v>0</v>
      </c>
      <c r="R55" s="139">
        <v>0</v>
      </c>
      <c r="S55" s="139">
        <v>0</v>
      </c>
      <c r="T55" s="140">
        <f t="shared" si="4"/>
        <v>0</v>
      </c>
      <c r="U55" s="140"/>
      <c r="V55" s="140"/>
      <c r="W55" s="140"/>
      <c r="X55" s="140"/>
      <c r="Y55" s="139">
        <f t="shared" si="6"/>
        <v>0</v>
      </c>
      <c r="Z55" s="139">
        <f t="shared" si="6"/>
        <v>0</v>
      </c>
      <c r="AA55" s="139">
        <f t="shared" ref="AA55:AA60" si="23">+G55-K55-O55-S55</f>
        <v>0</v>
      </c>
      <c r="AB55" s="140">
        <f t="shared" si="7"/>
        <v>0</v>
      </c>
    </row>
    <row r="56" spans="1:28" ht="26.25">
      <c r="A56" s="67"/>
      <c r="B56" s="186"/>
      <c r="C56" s="95">
        <v>2000</v>
      </c>
      <c r="D56" s="141" t="s">
        <v>76</v>
      </c>
      <c r="E56" s="139">
        <v>0</v>
      </c>
      <c r="F56" s="139">
        <v>0</v>
      </c>
      <c r="G56" s="139">
        <v>0</v>
      </c>
      <c r="H56" s="140">
        <f t="shared" si="1"/>
        <v>0</v>
      </c>
      <c r="I56" s="139">
        <v>0</v>
      </c>
      <c r="J56" s="139">
        <v>0</v>
      </c>
      <c r="K56" s="139">
        <v>0</v>
      </c>
      <c r="L56" s="140">
        <f t="shared" si="2"/>
        <v>0</v>
      </c>
      <c r="M56" s="139">
        <v>0</v>
      </c>
      <c r="N56" s="139">
        <v>0</v>
      </c>
      <c r="O56" s="139">
        <v>0</v>
      </c>
      <c r="P56" s="140">
        <f t="shared" si="3"/>
        <v>0</v>
      </c>
      <c r="Q56" s="139">
        <v>0</v>
      </c>
      <c r="R56" s="139">
        <v>0</v>
      </c>
      <c r="S56" s="139">
        <v>0</v>
      </c>
      <c r="T56" s="140">
        <f t="shared" si="4"/>
        <v>0</v>
      </c>
      <c r="U56" s="140"/>
      <c r="V56" s="140"/>
      <c r="W56" s="140"/>
      <c r="X56" s="140"/>
      <c r="Y56" s="139">
        <f t="shared" si="6"/>
        <v>0</v>
      </c>
      <c r="Z56" s="139">
        <f t="shared" si="6"/>
        <v>0</v>
      </c>
      <c r="AA56" s="139">
        <f t="shared" si="23"/>
        <v>0</v>
      </c>
      <c r="AB56" s="140">
        <f t="shared" si="7"/>
        <v>0</v>
      </c>
    </row>
    <row r="57" spans="1:28" ht="26.25">
      <c r="A57" s="67"/>
      <c r="B57" s="186"/>
      <c r="C57" s="95">
        <v>3000</v>
      </c>
      <c r="D57" s="141" t="s">
        <v>77</v>
      </c>
      <c r="E57" s="139">
        <v>0</v>
      </c>
      <c r="F57" s="139">
        <v>0</v>
      </c>
      <c r="G57" s="139">
        <v>0</v>
      </c>
      <c r="H57" s="140">
        <f t="shared" si="1"/>
        <v>0</v>
      </c>
      <c r="I57" s="139">
        <v>0</v>
      </c>
      <c r="J57" s="139">
        <v>0</v>
      </c>
      <c r="K57" s="139">
        <v>0</v>
      </c>
      <c r="L57" s="140">
        <f t="shared" si="2"/>
        <v>0</v>
      </c>
      <c r="M57" s="139">
        <v>0</v>
      </c>
      <c r="N57" s="139">
        <v>0</v>
      </c>
      <c r="O57" s="139">
        <v>0</v>
      </c>
      <c r="P57" s="140">
        <f t="shared" si="3"/>
        <v>0</v>
      </c>
      <c r="Q57" s="139">
        <v>0</v>
      </c>
      <c r="R57" s="139">
        <v>0</v>
      </c>
      <c r="S57" s="139">
        <v>0</v>
      </c>
      <c r="T57" s="140">
        <f t="shared" si="4"/>
        <v>0</v>
      </c>
      <c r="U57" s="140"/>
      <c r="V57" s="140"/>
      <c r="W57" s="140"/>
      <c r="X57" s="140"/>
      <c r="Y57" s="139">
        <f t="shared" si="6"/>
        <v>0</v>
      </c>
      <c r="Z57" s="139">
        <f t="shared" si="6"/>
        <v>0</v>
      </c>
      <c r="AA57" s="139">
        <f t="shared" si="23"/>
        <v>0</v>
      </c>
      <c r="AB57" s="140">
        <f t="shared" si="7"/>
        <v>0</v>
      </c>
    </row>
    <row r="58" spans="1:28" ht="51">
      <c r="A58" s="67"/>
      <c r="B58" s="186"/>
      <c r="C58" s="95">
        <v>4000</v>
      </c>
      <c r="D58" s="141" t="s">
        <v>78</v>
      </c>
      <c r="E58" s="139">
        <v>0</v>
      </c>
      <c r="F58" s="139">
        <v>0</v>
      </c>
      <c r="G58" s="139">
        <v>0</v>
      </c>
      <c r="H58" s="140">
        <f t="shared" si="1"/>
        <v>0</v>
      </c>
      <c r="I58" s="139">
        <v>0</v>
      </c>
      <c r="J58" s="139">
        <v>0</v>
      </c>
      <c r="K58" s="139">
        <v>0</v>
      </c>
      <c r="L58" s="140">
        <f t="shared" si="2"/>
        <v>0</v>
      </c>
      <c r="M58" s="139">
        <v>0</v>
      </c>
      <c r="N58" s="139">
        <v>0</v>
      </c>
      <c r="O58" s="139">
        <v>0</v>
      </c>
      <c r="P58" s="140">
        <f t="shared" si="3"/>
        <v>0</v>
      </c>
      <c r="Q58" s="139">
        <v>0</v>
      </c>
      <c r="R58" s="139">
        <v>0</v>
      </c>
      <c r="S58" s="139">
        <v>0</v>
      </c>
      <c r="T58" s="140">
        <f t="shared" si="4"/>
        <v>0</v>
      </c>
      <c r="U58" s="140"/>
      <c r="V58" s="140"/>
      <c r="W58" s="140"/>
      <c r="X58" s="140"/>
      <c r="Y58" s="139">
        <f t="shared" si="6"/>
        <v>0</v>
      </c>
      <c r="Z58" s="139">
        <f t="shared" si="6"/>
        <v>0</v>
      </c>
      <c r="AA58" s="139">
        <f t="shared" si="23"/>
        <v>0</v>
      </c>
      <c r="AB58" s="140">
        <f t="shared" si="7"/>
        <v>0</v>
      </c>
    </row>
    <row r="59" spans="1:28" ht="26.25">
      <c r="A59" s="67"/>
      <c r="B59" s="186"/>
      <c r="C59" s="95">
        <v>5000</v>
      </c>
      <c r="D59" s="141" t="s">
        <v>79</v>
      </c>
      <c r="E59" s="139">
        <v>3416238.02</v>
      </c>
      <c r="F59" s="139">
        <v>0</v>
      </c>
      <c r="G59" s="139">
        <v>0</v>
      </c>
      <c r="H59" s="140">
        <f t="shared" si="1"/>
        <v>3416238.02</v>
      </c>
      <c r="I59" s="139">
        <v>0</v>
      </c>
      <c r="J59" s="139">
        <v>0</v>
      </c>
      <c r="K59" s="139">
        <v>0</v>
      </c>
      <c r="L59" s="140">
        <f t="shared" si="2"/>
        <v>0</v>
      </c>
      <c r="M59" s="139">
        <v>0</v>
      </c>
      <c r="N59" s="139">
        <v>0</v>
      </c>
      <c r="O59" s="139">
        <v>0</v>
      </c>
      <c r="P59" s="140">
        <f t="shared" si="3"/>
        <v>0</v>
      </c>
      <c r="Q59" s="139">
        <v>456566.72</v>
      </c>
      <c r="R59" s="139">
        <v>0</v>
      </c>
      <c r="S59" s="139">
        <v>0</v>
      </c>
      <c r="T59" s="140">
        <f t="shared" si="4"/>
        <v>456566.72</v>
      </c>
      <c r="U59" s="140"/>
      <c r="V59" s="140"/>
      <c r="W59" s="140"/>
      <c r="X59" s="140"/>
      <c r="Y59" s="139">
        <f t="shared" si="6"/>
        <v>2959671.3</v>
      </c>
      <c r="Z59" s="139">
        <f t="shared" si="6"/>
        <v>0</v>
      </c>
      <c r="AA59" s="139">
        <f t="shared" si="23"/>
        <v>0</v>
      </c>
      <c r="AB59" s="140">
        <f t="shared" si="7"/>
        <v>2959671.3</v>
      </c>
    </row>
    <row r="60" spans="1:28" ht="26.25">
      <c r="A60" s="67"/>
      <c r="B60" s="187"/>
      <c r="C60" s="95">
        <v>6000</v>
      </c>
      <c r="D60" s="141" t="s">
        <v>80</v>
      </c>
      <c r="E60" s="139">
        <v>12000000</v>
      </c>
      <c r="F60" s="139">
        <v>0</v>
      </c>
      <c r="G60" s="139">
        <v>0</v>
      </c>
      <c r="H60" s="140">
        <f t="shared" si="1"/>
        <v>12000000</v>
      </c>
      <c r="I60" s="139">
        <v>0</v>
      </c>
      <c r="J60" s="139">
        <v>0</v>
      </c>
      <c r="K60" s="139">
        <v>0</v>
      </c>
      <c r="L60" s="140">
        <f t="shared" si="2"/>
        <v>0</v>
      </c>
      <c r="M60" s="139">
        <v>0</v>
      </c>
      <c r="N60" s="139">
        <v>0</v>
      </c>
      <c r="O60" s="139">
        <v>0</v>
      </c>
      <c r="P60" s="140">
        <f t="shared" si="3"/>
        <v>0</v>
      </c>
      <c r="Q60" s="139">
        <v>0</v>
      </c>
      <c r="R60" s="139">
        <v>0</v>
      </c>
      <c r="S60" s="139">
        <v>0</v>
      </c>
      <c r="T60" s="140">
        <f t="shared" si="4"/>
        <v>0</v>
      </c>
      <c r="U60" s="140"/>
      <c r="V60" s="140"/>
      <c r="W60" s="140"/>
      <c r="X60" s="140"/>
      <c r="Y60" s="139">
        <f t="shared" si="6"/>
        <v>12000000</v>
      </c>
      <c r="Z60" s="139">
        <f t="shared" si="6"/>
        <v>0</v>
      </c>
      <c r="AA60" s="139">
        <f t="shared" si="23"/>
        <v>0</v>
      </c>
      <c r="AB60" s="140">
        <f t="shared" si="7"/>
        <v>12000000</v>
      </c>
    </row>
    <row r="61" spans="1:28" ht="78.75">
      <c r="A61" s="67"/>
      <c r="B61" s="185">
        <v>9</v>
      </c>
      <c r="C61" s="84"/>
      <c r="D61" s="142" t="s">
        <v>102</v>
      </c>
      <c r="E61" s="143">
        <f>SUM(E62:E67)</f>
        <v>15000000</v>
      </c>
      <c r="F61" s="143">
        <f>SUM(F62:F67)</f>
        <v>0</v>
      </c>
      <c r="G61" s="143">
        <f t="shared" ref="G61:AA61" si="24">SUM(G62:G67)</f>
        <v>0</v>
      </c>
      <c r="H61" s="137">
        <f t="shared" si="1"/>
        <v>15000000</v>
      </c>
      <c r="I61" s="143">
        <f t="shared" si="24"/>
        <v>0</v>
      </c>
      <c r="J61" s="143">
        <f>SUM(J62:J67)</f>
        <v>0</v>
      </c>
      <c r="K61" s="143">
        <f t="shared" si="24"/>
        <v>0</v>
      </c>
      <c r="L61" s="137">
        <f t="shared" si="2"/>
        <v>0</v>
      </c>
      <c r="M61" s="143">
        <f t="shared" si="24"/>
        <v>0</v>
      </c>
      <c r="N61" s="143">
        <f>SUM(N62:N67)</f>
        <v>0</v>
      </c>
      <c r="O61" s="143">
        <f t="shared" si="24"/>
        <v>0</v>
      </c>
      <c r="P61" s="137">
        <f t="shared" si="3"/>
        <v>0</v>
      </c>
      <c r="Q61" s="143">
        <f t="shared" si="24"/>
        <v>15000000</v>
      </c>
      <c r="R61" s="143">
        <f>SUM(R62:R67)</f>
        <v>0</v>
      </c>
      <c r="S61" s="143">
        <f t="shared" si="24"/>
        <v>0</v>
      </c>
      <c r="T61" s="137">
        <f t="shared" si="4"/>
        <v>15000000</v>
      </c>
      <c r="U61" s="137"/>
      <c r="V61" s="137"/>
      <c r="W61" s="137"/>
      <c r="X61" s="137"/>
      <c r="Y61" s="143">
        <f t="shared" si="24"/>
        <v>0</v>
      </c>
      <c r="Z61" s="143">
        <f>SUM(Z62:Z67)</f>
        <v>0</v>
      </c>
      <c r="AA61" s="143">
        <f t="shared" si="24"/>
        <v>0</v>
      </c>
      <c r="AB61" s="137">
        <f>Y61+Z61+AA61</f>
        <v>0</v>
      </c>
    </row>
    <row r="62" spans="1:28" ht="26.25">
      <c r="A62" s="67"/>
      <c r="B62" s="186"/>
      <c r="C62" s="95">
        <v>1000</v>
      </c>
      <c r="D62" s="141" t="s">
        <v>75</v>
      </c>
      <c r="E62" s="139">
        <v>0</v>
      </c>
      <c r="F62" s="139">
        <v>0</v>
      </c>
      <c r="G62" s="139">
        <v>0</v>
      </c>
      <c r="H62" s="140">
        <f t="shared" si="1"/>
        <v>0</v>
      </c>
      <c r="I62" s="139">
        <v>0</v>
      </c>
      <c r="J62" s="139">
        <v>0</v>
      </c>
      <c r="K62" s="139">
        <v>0</v>
      </c>
      <c r="L62" s="140">
        <f t="shared" si="2"/>
        <v>0</v>
      </c>
      <c r="M62" s="139">
        <v>0</v>
      </c>
      <c r="N62" s="139">
        <v>0</v>
      </c>
      <c r="O62" s="139">
        <v>0</v>
      </c>
      <c r="P62" s="140">
        <f t="shared" si="3"/>
        <v>0</v>
      </c>
      <c r="Q62" s="139">
        <v>0</v>
      </c>
      <c r="R62" s="139">
        <v>0</v>
      </c>
      <c r="S62" s="139">
        <v>0</v>
      </c>
      <c r="T62" s="140">
        <f t="shared" si="4"/>
        <v>0</v>
      </c>
      <c r="U62" s="140"/>
      <c r="V62" s="140"/>
      <c r="W62" s="140"/>
      <c r="X62" s="140"/>
      <c r="Y62" s="139">
        <f t="shared" si="6"/>
        <v>0</v>
      </c>
      <c r="Z62" s="139">
        <f t="shared" si="6"/>
        <v>0</v>
      </c>
      <c r="AA62" s="139">
        <f t="shared" ref="AA62:AA67" si="25">+G62-K62-O62-S62</f>
        <v>0</v>
      </c>
      <c r="AB62" s="140">
        <f t="shared" si="7"/>
        <v>0</v>
      </c>
    </row>
    <row r="63" spans="1:28" ht="26.25">
      <c r="A63" s="67"/>
      <c r="B63" s="186"/>
      <c r="C63" s="95">
        <v>2000</v>
      </c>
      <c r="D63" s="141" t="s">
        <v>76</v>
      </c>
      <c r="E63" s="139">
        <v>0</v>
      </c>
      <c r="F63" s="139">
        <v>0</v>
      </c>
      <c r="G63" s="139">
        <v>0</v>
      </c>
      <c r="H63" s="140">
        <f t="shared" si="1"/>
        <v>0</v>
      </c>
      <c r="I63" s="139">
        <v>0</v>
      </c>
      <c r="J63" s="139">
        <v>0</v>
      </c>
      <c r="K63" s="139">
        <v>0</v>
      </c>
      <c r="L63" s="140">
        <f t="shared" si="2"/>
        <v>0</v>
      </c>
      <c r="M63" s="139">
        <v>0</v>
      </c>
      <c r="N63" s="139">
        <v>0</v>
      </c>
      <c r="O63" s="139">
        <v>0</v>
      </c>
      <c r="P63" s="140">
        <f t="shared" si="3"/>
        <v>0</v>
      </c>
      <c r="Q63" s="139">
        <v>0</v>
      </c>
      <c r="R63" s="139">
        <v>0</v>
      </c>
      <c r="S63" s="139">
        <v>0</v>
      </c>
      <c r="T63" s="140">
        <f t="shared" si="4"/>
        <v>0</v>
      </c>
      <c r="U63" s="140"/>
      <c r="V63" s="140"/>
      <c r="W63" s="140"/>
      <c r="X63" s="140"/>
      <c r="Y63" s="139">
        <f t="shared" si="6"/>
        <v>0</v>
      </c>
      <c r="Z63" s="139">
        <f t="shared" si="6"/>
        <v>0</v>
      </c>
      <c r="AA63" s="139">
        <f t="shared" si="25"/>
        <v>0</v>
      </c>
      <c r="AB63" s="140">
        <f t="shared" si="7"/>
        <v>0</v>
      </c>
    </row>
    <row r="64" spans="1:28" ht="26.25">
      <c r="A64" s="67"/>
      <c r="B64" s="186"/>
      <c r="C64" s="95">
        <v>3000</v>
      </c>
      <c r="D64" s="138" t="s">
        <v>77</v>
      </c>
      <c r="E64" s="139">
        <v>0</v>
      </c>
      <c r="F64" s="139">
        <v>0</v>
      </c>
      <c r="G64" s="139">
        <v>0</v>
      </c>
      <c r="H64" s="140">
        <f t="shared" si="1"/>
        <v>0</v>
      </c>
      <c r="I64" s="139">
        <v>0</v>
      </c>
      <c r="J64" s="139">
        <v>0</v>
      </c>
      <c r="K64" s="139">
        <v>0</v>
      </c>
      <c r="L64" s="140">
        <f t="shared" si="2"/>
        <v>0</v>
      </c>
      <c r="M64" s="139">
        <v>0</v>
      </c>
      <c r="N64" s="139">
        <v>0</v>
      </c>
      <c r="O64" s="139">
        <v>0</v>
      </c>
      <c r="P64" s="140">
        <f t="shared" si="3"/>
        <v>0</v>
      </c>
      <c r="Q64" s="139">
        <v>0</v>
      </c>
      <c r="R64" s="139">
        <v>0</v>
      </c>
      <c r="S64" s="139">
        <v>0</v>
      </c>
      <c r="T64" s="140">
        <f t="shared" si="4"/>
        <v>0</v>
      </c>
      <c r="U64" s="140"/>
      <c r="V64" s="140"/>
      <c r="W64" s="140"/>
      <c r="X64" s="140"/>
      <c r="Y64" s="139">
        <f t="shared" si="6"/>
        <v>0</v>
      </c>
      <c r="Z64" s="139">
        <f t="shared" si="6"/>
        <v>0</v>
      </c>
      <c r="AA64" s="139">
        <f t="shared" si="25"/>
        <v>0</v>
      </c>
      <c r="AB64" s="140">
        <f t="shared" si="7"/>
        <v>0</v>
      </c>
    </row>
    <row r="65" spans="1:28" ht="51">
      <c r="A65" s="67"/>
      <c r="B65" s="186"/>
      <c r="C65" s="95">
        <v>4000</v>
      </c>
      <c r="D65" s="138" t="s">
        <v>78</v>
      </c>
      <c r="E65" s="139">
        <v>0</v>
      </c>
      <c r="F65" s="139">
        <v>0</v>
      </c>
      <c r="G65" s="139">
        <v>0</v>
      </c>
      <c r="H65" s="140">
        <f t="shared" si="1"/>
        <v>0</v>
      </c>
      <c r="I65" s="139">
        <v>0</v>
      </c>
      <c r="J65" s="139">
        <v>0</v>
      </c>
      <c r="K65" s="139">
        <v>0</v>
      </c>
      <c r="L65" s="140">
        <f t="shared" si="2"/>
        <v>0</v>
      </c>
      <c r="M65" s="139">
        <v>0</v>
      </c>
      <c r="N65" s="139">
        <v>0</v>
      </c>
      <c r="O65" s="139">
        <v>0</v>
      </c>
      <c r="P65" s="140">
        <f t="shared" si="3"/>
        <v>0</v>
      </c>
      <c r="Q65" s="139">
        <v>0</v>
      </c>
      <c r="R65" s="139">
        <v>0</v>
      </c>
      <c r="S65" s="139">
        <v>0</v>
      </c>
      <c r="T65" s="140">
        <f t="shared" si="4"/>
        <v>0</v>
      </c>
      <c r="U65" s="140"/>
      <c r="V65" s="140"/>
      <c r="W65" s="140"/>
      <c r="X65" s="140"/>
      <c r="Y65" s="139">
        <f t="shared" si="6"/>
        <v>0</v>
      </c>
      <c r="Z65" s="139">
        <f t="shared" si="6"/>
        <v>0</v>
      </c>
      <c r="AA65" s="139">
        <f t="shared" si="25"/>
        <v>0</v>
      </c>
      <c r="AB65" s="140">
        <f t="shared" si="7"/>
        <v>0</v>
      </c>
    </row>
    <row r="66" spans="1:28" ht="26.25">
      <c r="A66" s="67"/>
      <c r="B66" s="186"/>
      <c r="C66" s="95">
        <v>5000</v>
      </c>
      <c r="D66" s="138" t="s">
        <v>79</v>
      </c>
      <c r="E66" s="139">
        <v>15000000</v>
      </c>
      <c r="F66" s="139">
        <v>0</v>
      </c>
      <c r="G66" s="139">
        <v>0</v>
      </c>
      <c r="H66" s="140">
        <f t="shared" si="1"/>
        <v>15000000</v>
      </c>
      <c r="I66" s="139">
        <v>0</v>
      </c>
      <c r="J66" s="139">
        <v>0</v>
      </c>
      <c r="K66" s="139">
        <v>0</v>
      </c>
      <c r="L66" s="140">
        <f t="shared" si="2"/>
        <v>0</v>
      </c>
      <c r="M66" s="139">
        <v>0</v>
      </c>
      <c r="N66" s="139">
        <v>0</v>
      </c>
      <c r="O66" s="139">
        <v>0</v>
      </c>
      <c r="P66" s="140">
        <f t="shared" si="3"/>
        <v>0</v>
      </c>
      <c r="Q66" s="139">
        <v>15000000</v>
      </c>
      <c r="R66" s="139">
        <v>0</v>
      </c>
      <c r="S66" s="139">
        <v>0</v>
      </c>
      <c r="T66" s="140">
        <f t="shared" si="4"/>
        <v>15000000</v>
      </c>
      <c r="U66" s="140"/>
      <c r="V66" s="140"/>
      <c r="W66" s="140"/>
      <c r="X66" s="140"/>
      <c r="Y66" s="139">
        <f t="shared" si="6"/>
        <v>0</v>
      </c>
      <c r="Z66" s="139">
        <f t="shared" si="6"/>
        <v>0</v>
      </c>
      <c r="AA66" s="139">
        <f t="shared" si="25"/>
        <v>0</v>
      </c>
      <c r="AB66" s="140">
        <f t="shared" si="7"/>
        <v>0</v>
      </c>
    </row>
    <row r="67" spans="1:28" ht="26.25">
      <c r="A67" s="67"/>
      <c r="B67" s="187"/>
      <c r="C67" s="95">
        <v>6000</v>
      </c>
      <c r="D67" s="141" t="s">
        <v>80</v>
      </c>
      <c r="E67" s="139">
        <v>0</v>
      </c>
      <c r="F67" s="139">
        <v>0</v>
      </c>
      <c r="G67" s="139">
        <v>0</v>
      </c>
      <c r="H67" s="140">
        <f t="shared" si="1"/>
        <v>0</v>
      </c>
      <c r="I67" s="139">
        <v>0</v>
      </c>
      <c r="J67" s="139">
        <v>0</v>
      </c>
      <c r="K67" s="139">
        <v>0</v>
      </c>
      <c r="L67" s="140">
        <f t="shared" si="2"/>
        <v>0</v>
      </c>
      <c r="M67" s="139">
        <v>0</v>
      </c>
      <c r="N67" s="139">
        <v>0</v>
      </c>
      <c r="O67" s="139">
        <v>0</v>
      </c>
      <c r="P67" s="140">
        <f t="shared" si="3"/>
        <v>0</v>
      </c>
      <c r="Q67" s="139">
        <v>0</v>
      </c>
      <c r="R67" s="139">
        <v>0</v>
      </c>
      <c r="S67" s="139">
        <v>0</v>
      </c>
      <c r="T67" s="140">
        <f t="shared" si="4"/>
        <v>0</v>
      </c>
      <c r="U67" s="140"/>
      <c r="V67" s="140"/>
      <c r="W67" s="140"/>
      <c r="X67" s="140"/>
      <c r="Y67" s="139">
        <f t="shared" ref="Y67" si="26">+E67-I67-M67-Q67</f>
        <v>0</v>
      </c>
      <c r="Z67" s="139">
        <f t="shared" ref="Z67:Z70" si="27">+F67-J67-N67-R67-V67</f>
        <v>0</v>
      </c>
      <c r="AA67" s="139">
        <f t="shared" si="25"/>
        <v>0</v>
      </c>
      <c r="AB67" s="140">
        <f t="shared" si="7"/>
        <v>0</v>
      </c>
    </row>
    <row r="68" spans="1:28" ht="26.25">
      <c r="A68" s="67"/>
      <c r="B68" s="185">
        <v>10</v>
      </c>
      <c r="C68" s="84"/>
      <c r="D68" s="148" t="s">
        <v>57</v>
      </c>
      <c r="E68" s="143">
        <f>SUM(E69:E74)</f>
        <v>24769256.75</v>
      </c>
      <c r="F68" s="143">
        <f>SUM(F69:F74)</f>
        <v>1610338</v>
      </c>
      <c r="G68" s="143">
        <f t="shared" ref="G68:AA68" si="28">SUM(G69:G74)</f>
        <v>6283674</v>
      </c>
      <c r="H68" s="137">
        <f t="shared" si="1"/>
        <v>32663268.75</v>
      </c>
      <c r="I68" s="143">
        <f t="shared" si="28"/>
        <v>14026166.300000001</v>
      </c>
      <c r="J68" s="143">
        <f>SUM(J69:J74)</f>
        <v>0</v>
      </c>
      <c r="K68" s="143">
        <f t="shared" si="28"/>
        <v>0</v>
      </c>
      <c r="L68" s="137">
        <f t="shared" si="2"/>
        <v>14026166.300000001</v>
      </c>
      <c r="M68" s="143">
        <f t="shared" si="28"/>
        <v>0</v>
      </c>
      <c r="N68" s="143">
        <f>SUM(N69:N74)</f>
        <v>0</v>
      </c>
      <c r="O68" s="143">
        <f t="shared" si="28"/>
        <v>0</v>
      </c>
      <c r="P68" s="137">
        <f t="shared" si="3"/>
        <v>0</v>
      </c>
      <c r="Q68" s="143">
        <f t="shared" si="28"/>
        <v>5767392.9400000004</v>
      </c>
      <c r="R68" s="143">
        <f>SUM(R69:R74)</f>
        <v>1609365.04</v>
      </c>
      <c r="S68" s="143">
        <f t="shared" si="28"/>
        <v>6277851</v>
      </c>
      <c r="T68" s="137">
        <f t="shared" si="4"/>
        <v>13654608.98</v>
      </c>
      <c r="U68" s="137"/>
      <c r="V68" s="137"/>
      <c r="W68" s="137"/>
      <c r="X68" s="137"/>
      <c r="Y68" s="143">
        <f t="shared" si="28"/>
        <v>4975697.5099999988</v>
      </c>
      <c r="Z68" s="143">
        <f>SUM(Z69:Z74)</f>
        <v>972.95999999996275</v>
      </c>
      <c r="AA68" s="143">
        <f t="shared" si="28"/>
        <v>5822.9999999996508</v>
      </c>
      <c r="AB68" s="137">
        <f>Y68+Z68+AA68</f>
        <v>4982493.4699999988</v>
      </c>
    </row>
    <row r="69" spans="1:28" ht="26.25">
      <c r="A69" s="67"/>
      <c r="B69" s="186"/>
      <c r="C69" s="95">
        <v>1000</v>
      </c>
      <c r="D69" s="138" t="s">
        <v>75</v>
      </c>
      <c r="E69" s="139">
        <v>0</v>
      </c>
      <c r="F69" s="139">
        <v>0</v>
      </c>
      <c r="G69" s="139">
        <v>2494400</v>
      </c>
      <c r="H69" s="140">
        <f t="shared" si="1"/>
        <v>2494400</v>
      </c>
      <c r="I69" s="139">
        <v>0</v>
      </c>
      <c r="J69" s="139">
        <v>0</v>
      </c>
      <c r="K69" s="139">
        <v>0</v>
      </c>
      <c r="L69" s="140">
        <f t="shared" si="2"/>
        <v>0</v>
      </c>
      <c r="M69" s="139">
        <v>0</v>
      </c>
      <c r="N69" s="139">
        <v>0</v>
      </c>
      <c r="O69" s="139">
        <v>0</v>
      </c>
      <c r="P69" s="140">
        <f t="shared" si="3"/>
        <v>0</v>
      </c>
      <c r="Q69" s="139">
        <v>0</v>
      </c>
      <c r="R69" s="139">
        <v>0</v>
      </c>
      <c r="S69" s="139">
        <v>2494003.79</v>
      </c>
      <c r="T69" s="140">
        <f t="shared" si="4"/>
        <v>2494003.79</v>
      </c>
      <c r="U69" s="140"/>
      <c r="V69" s="140"/>
      <c r="W69" s="140"/>
      <c r="X69" s="140"/>
      <c r="Y69" s="139">
        <f t="shared" ref="Y69:Z74" si="29">+E69-I69-M69-Q69-U69</f>
        <v>0</v>
      </c>
      <c r="Z69" s="139">
        <f t="shared" si="27"/>
        <v>0</v>
      </c>
      <c r="AA69" s="139">
        <f t="shared" ref="AA69:AA74" si="30">+G69-K69-O69-S69</f>
        <v>396.20999999996275</v>
      </c>
      <c r="AB69" s="140">
        <f t="shared" si="7"/>
        <v>396.20999999996275</v>
      </c>
    </row>
    <row r="70" spans="1:28" ht="26.25">
      <c r="A70" s="67"/>
      <c r="B70" s="186"/>
      <c r="C70" s="95">
        <v>2000</v>
      </c>
      <c r="D70" s="138" t="s">
        <v>76</v>
      </c>
      <c r="E70" s="139">
        <v>739359</v>
      </c>
      <c r="F70" s="139">
        <v>0</v>
      </c>
      <c r="G70" s="139">
        <v>943904</v>
      </c>
      <c r="H70" s="140">
        <f t="shared" ref="H70:H124" si="31">E70+F70+G70</f>
        <v>1683263</v>
      </c>
      <c r="I70" s="139">
        <v>366058.31</v>
      </c>
      <c r="J70" s="139">
        <v>0</v>
      </c>
      <c r="K70" s="139">
        <v>0</v>
      </c>
      <c r="L70" s="140">
        <f t="shared" ref="L70:L123" si="32">I70+J70+K70</f>
        <v>366058.31</v>
      </c>
      <c r="M70" s="139">
        <v>0</v>
      </c>
      <c r="N70" s="139">
        <v>0</v>
      </c>
      <c r="O70" s="139">
        <v>0</v>
      </c>
      <c r="P70" s="140">
        <f t="shared" ref="P70:P123" si="33">M70+N70+O70</f>
        <v>0</v>
      </c>
      <c r="Q70" s="139">
        <v>366058.31</v>
      </c>
      <c r="R70" s="139">
        <v>0</v>
      </c>
      <c r="S70" s="139">
        <v>938583.35</v>
      </c>
      <c r="T70" s="140">
        <f t="shared" ref="T70:T123" si="34">Q70+R70+S70</f>
        <v>1304641.6599999999</v>
      </c>
      <c r="U70" s="140"/>
      <c r="V70" s="140"/>
      <c r="W70" s="140"/>
      <c r="X70" s="140"/>
      <c r="Y70" s="139">
        <f t="shared" si="29"/>
        <v>7242.3800000000047</v>
      </c>
      <c r="Z70" s="139">
        <f t="shared" si="27"/>
        <v>0</v>
      </c>
      <c r="AA70" s="139">
        <f t="shared" si="30"/>
        <v>5320.6500000000233</v>
      </c>
      <c r="AB70" s="140">
        <f t="shared" si="7"/>
        <v>12563.030000000028</v>
      </c>
    </row>
    <row r="71" spans="1:28" ht="26.25">
      <c r="A71" s="67"/>
      <c r="B71" s="186"/>
      <c r="C71" s="95">
        <v>3000</v>
      </c>
      <c r="D71" s="138" t="s">
        <v>77</v>
      </c>
      <c r="E71" s="139">
        <v>3460614.75</v>
      </c>
      <c r="F71" s="139">
        <v>0</v>
      </c>
      <c r="G71" s="139">
        <v>2845370</v>
      </c>
      <c r="H71" s="140">
        <f t="shared" si="31"/>
        <v>6305984.75</v>
      </c>
      <c r="I71" s="139">
        <v>999999.99</v>
      </c>
      <c r="J71" s="139">
        <v>0</v>
      </c>
      <c r="K71" s="139">
        <v>0</v>
      </c>
      <c r="L71" s="140">
        <f t="shared" si="32"/>
        <v>999999.99</v>
      </c>
      <c r="M71" s="139">
        <v>0</v>
      </c>
      <c r="N71" s="139">
        <v>0</v>
      </c>
      <c r="O71" s="139">
        <v>0</v>
      </c>
      <c r="P71" s="140">
        <f t="shared" si="33"/>
        <v>0</v>
      </c>
      <c r="Q71" s="139">
        <v>2460614.7400000002</v>
      </c>
      <c r="R71" s="139">
        <v>0</v>
      </c>
      <c r="S71" s="139">
        <v>2845263.8600000003</v>
      </c>
      <c r="T71" s="140">
        <f t="shared" si="34"/>
        <v>5305878.6000000006</v>
      </c>
      <c r="U71" s="140"/>
      <c r="V71" s="140"/>
      <c r="W71" s="140"/>
      <c r="X71" s="140"/>
      <c r="Y71" s="139">
        <f t="shared" si="29"/>
        <v>1.9999999552965164E-2</v>
      </c>
      <c r="Z71" s="139">
        <f t="shared" si="29"/>
        <v>0</v>
      </c>
      <c r="AA71" s="139">
        <f t="shared" si="30"/>
        <v>106.13999999966472</v>
      </c>
      <c r="AB71" s="140">
        <f t="shared" ref="AB71:AB74" si="35">+H71-L71-P71-T71-X71</f>
        <v>106.15999999921769</v>
      </c>
    </row>
    <row r="72" spans="1:28" ht="51">
      <c r="A72" s="67"/>
      <c r="B72" s="186"/>
      <c r="C72" s="95">
        <v>4000</v>
      </c>
      <c r="D72" s="138" t="s">
        <v>78</v>
      </c>
      <c r="E72" s="139">
        <v>0</v>
      </c>
      <c r="F72" s="139">
        <v>0</v>
      </c>
      <c r="G72" s="139">
        <v>0</v>
      </c>
      <c r="H72" s="140">
        <f t="shared" si="31"/>
        <v>0</v>
      </c>
      <c r="I72" s="139">
        <v>0</v>
      </c>
      <c r="J72" s="139">
        <v>0</v>
      </c>
      <c r="K72" s="139">
        <v>0</v>
      </c>
      <c r="L72" s="140">
        <f t="shared" si="32"/>
        <v>0</v>
      </c>
      <c r="M72" s="139">
        <v>0</v>
      </c>
      <c r="N72" s="139">
        <v>0</v>
      </c>
      <c r="O72" s="139">
        <v>0</v>
      </c>
      <c r="P72" s="140">
        <f t="shared" si="33"/>
        <v>0</v>
      </c>
      <c r="Q72" s="139">
        <v>0</v>
      </c>
      <c r="R72" s="139">
        <v>0</v>
      </c>
      <c r="S72" s="139">
        <v>0</v>
      </c>
      <c r="T72" s="140">
        <f t="shared" si="34"/>
        <v>0</v>
      </c>
      <c r="U72" s="140"/>
      <c r="V72" s="140"/>
      <c r="W72" s="140"/>
      <c r="X72" s="140"/>
      <c r="Y72" s="139">
        <f t="shared" si="29"/>
        <v>0</v>
      </c>
      <c r="Z72" s="139">
        <f t="shared" si="29"/>
        <v>0</v>
      </c>
      <c r="AA72" s="139">
        <f t="shared" si="30"/>
        <v>0</v>
      </c>
      <c r="AB72" s="140">
        <f t="shared" si="35"/>
        <v>0</v>
      </c>
    </row>
    <row r="73" spans="1:28" ht="26.25">
      <c r="A73" s="67"/>
      <c r="B73" s="186"/>
      <c r="C73" s="95">
        <v>5000</v>
      </c>
      <c r="D73" s="138" t="s">
        <v>79</v>
      </c>
      <c r="E73" s="139">
        <v>20569283</v>
      </c>
      <c r="F73" s="139">
        <v>1610338</v>
      </c>
      <c r="G73" s="139">
        <v>0</v>
      </c>
      <c r="H73" s="140">
        <f t="shared" si="31"/>
        <v>22179621</v>
      </c>
      <c r="I73" s="139">
        <v>12660108</v>
      </c>
      <c r="J73" s="139">
        <v>0</v>
      </c>
      <c r="K73" s="139">
        <v>0</v>
      </c>
      <c r="L73" s="140">
        <f t="shared" si="32"/>
        <v>12660108</v>
      </c>
      <c r="M73" s="139">
        <v>0</v>
      </c>
      <c r="N73" s="139">
        <v>0</v>
      </c>
      <c r="O73" s="139">
        <v>0</v>
      </c>
      <c r="P73" s="140">
        <f t="shared" si="33"/>
        <v>0</v>
      </c>
      <c r="Q73" s="139">
        <v>2940719.89</v>
      </c>
      <c r="R73" s="139">
        <v>1609365.04</v>
      </c>
      <c r="S73" s="139">
        <v>0</v>
      </c>
      <c r="T73" s="140">
        <f t="shared" si="34"/>
        <v>4550084.93</v>
      </c>
      <c r="U73" s="140"/>
      <c r="V73" s="140"/>
      <c r="W73" s="140"/>
      <c r="X73" s="140"/>
      <c r="Y73" s="139">
        <f t="shared" si="29"/>
        <v>4968455.1099999994</v>
      </c>
      <c r="Z73" s="139">
        <f t="shared" si="29"/>
        <v>972.95999999996275</v>
      </c>
      <c r="AA73" s="139">
        <f t="shared" si="30"/>
        <v>0</v>
      </c>
      <c r="AB73" s="140">
        <f t="shared" si="35"/>
        <v>4969428.07</v>
      </c>
    </row>
    <row r="74" spans="1:28" ht="26.25">
      <c r="A74" s="67"/>
      <c r="B74" s="187"/>
      <c r="C74" s="95">
        <v>6000</v>
      </c>
      <c r="D74" s="141" t="s">
        <v>80</v>
      </c>
      <c r="E74" s="139">
        <v>0</v>
      </c>
      <c r="F74" s="139">
        <v>0</v>
      </c>
      <c r="G74" s="139">
        <v>0</v>
      </c>
      <c r="H74" s="140">
        <f t="shared" si="31"/>
        <v>0</v>
      </c>
      <c r="I74" s="139">
        <v>0</v>
      </c>
      <c r="J74" s="139">
        <v>0</v>
      </c>
      <c r="K74" s="139">
        <v>0</v>
      </c>
      <c r="L74" s="140">
        <f t="shared" si="32"/>
        <v>0</v>
      </c>
      <c r="M74" s="139">
        <v>0</v>
      </c>
      <c r="N74" s="139">
        <v>0</v>
      </c>
      <c r="O74" s="139">
        <v>0</v>
      </c>
      <c r="P74" s="140">
        <f t="shared" si="33"/>
        <v>0</v>
      </c>
      <c r="Q74" s="139">
        <v>0</v>
      </c>
      <c r="R74" s="139">
        <v>0</v>
      </c>
      <c r="S74" s="139">
        <v>0</v>
      </c>
      <c r="T74" s="140">
        <f t="shared" si="34"/>
        <v>0</v>
      </c>
      <c r="U74" s="140"/>
      <c r="V74" s="140"/>
      <c r="W74" s="140"/>
      <c r="X74" s="140"/>
      <c r="Y74" s="139">
        <f t="shared" si="29"/>
        <v>0</v>
      </c>
      <c r="Z74" s="139">
        <f t="shared" si="29"/>
        <v>0</v>
      </c>
      <c r="AA74" s="139">
        <f t="shared" si="30"/>
        <v>0</v>
      </c>
      <c r="AB74" s="140">
        <f t="shared" si="35"/>
        <v>0</v>
      </c>
    </row>
    <row r="75" spans="1:28" ht="52.5">
      <c r="A75" s="67"/>
      <c r="B75" s="185">
        <v>11</v>
      </c>
      <c r="C75" s="84"/>
      <c r="D75" s="142" t="s">
        <v>89</v>
      </c>
      <c r="E75" s="143">
        <f>SUM(E76:E81)</f>
        <v>601214</v>
      </c>
      <c r="F75" s="143">
        <f>SUM(F76:F81)</f>
        <v>0</v>
      </c>
      <c r="G75" s="143">
        <f t="shared" ref="G75:AA75" si="36">SUM(G76:G81)</f>
        <v>7845329</v>
      </c>
      <c r="H75" s="137">
        <f t="shared" si="31"/>
        <v>8446543</v>
      </c>
      <c r="I75" s="143">
        <f t="shared" si="36"/>
        <v>200500</v>
      </c>
      <c r="J75" s="143">
        <f>SUM(J76:J81)</f>
        <v>0</v>
      </c>
      <c r="K75" s="143">
        <f t="shared" si="36"/>
        <v>0</v>
      </c>
      <c r="L75" s="137">
        <f t="shared" si="32"/>
        <v>200500</v>
      </c>
      <c r="M75" s="143">
        <f t="shared" si="36"/>
        <v>0</v>
      </c>
      <c r="N75" s="143">
        <f>SUM(N76:N81)</f>
        <v>0</v>
      </c>
      <c r="O75" s="143">
        <f t="shared" si="36"/>
        <v>0</v>
      </c>
      <c r="P75" s="137">
        <f t="shared" si="33"/>
        <v>0</v>
      </c>
      <c r="Q75" s="143">
        <f t="shared" si="36"/>
        <v>400337.2</v>
      </c>
      <c r="R75" s="143">
        <f>SUM(R76:R81)</f>
        <v>0</v>
      </c>
      <c r="S75" s="143">
        <f t="shared" si="36"/>
        <v>7845298.9800000004</v>
      </c>
      <c r="T75" s="137">
        <f t="shared" si="34"/>
        <v>8245636.1800000006</v>
      </c>
      <c r="U75" s="137"/>
      <c r="V75" s="137"/>
      <c r="W75" s="137"/>
      <c r="X75" s="137"/>
      <c r="Y75" s="143">
        <f t="shared" si="36"/>
        <v>376.79999999998836</v>
      </c>
      <c r="Z75" s="143">
        <f>SUM(Z76:Z81)</f>
        <v>0</v>
      </c>
      <c r="AA75" s="143">
        <f t="shared" si="36"/>
        <v>30.020000000018626</v>
      </c>
      <c r="AB75" s="137">
        <f>Y75+Z75+AA75</f>
        <v>406.82000000000698</v>
      </c>
    </row>
    <row r="76" spans="1:28" ht="26.25">
      <c r="A76" s="67"/>
      <c r="B76" s="186"/>
      <c r="C76" s="95">
        <v>1000</v>
      </c>
      <c r="D76" s="138" t="s">
        <v>75</v>
      </c>
      <c r="E76" s="139">
        <v>0</v>
      </c>
      <c r="F76" s="139">
        <v>0</v>
      </c>
      <c r="G76" s="139">
        <v>5681030</v>
      </c>
      <c r="H76" s="140">
        <f t="shared" si="31"/>
        <v>5681030</v>
      </c>
      <c r="I76" s="139">
        <v>0</v>
      </c>
      <c r="J76" s="139">
        <v>0</v>
      </c>
      <c r="K76" s="139">
        <v>0</v>
      </c>
      <c r="L76" s="140">
        <f t="shared" si="32"/>
        <v>0</v>
      </c>
      <c r="M76" s="139">
        <v>0</v>
      </c>
      <c r="N76" s="139">
        <v>0</v>
      </c>
      <c r="O76" s="139">
        <v>0</v>
      </c>
      <c r="P76" s="140">
        <f t="shared" si="33"/>
        <v>0</v>
      </c>
      <c r="Q76" s="139">
        <v>0</v>
      </c>
      <c r="R76" s="139">
        <v>0</v>
      </c>
      <c r="S76" s="139">
        <v>5681030</v>
      </c>
      <c r="T76" s="140">
        <f t="shared" si="34"/>
        <v>5681030</v>
      </c>
      <c r="U76" s="140"/>
      <c r="V76" s="140"/>
      <c r="W76" s="140"/>
      <c r="X76" s="140"/>
      <c r="Y76" s="139">
        <f t="shared" ref="Y76:Z81" si="37">+E76-I76-M76-Q76-U76</f>
        <v>0</v>
      </c>
      <c r="Z76" s="139">
        <f t="shared" si="37"/>
        <v>0</v>
      </c>
      <c r="AA76" s="139">
        <f t="shared" ref="AA76:AA81" si="38">+G76-K76-O76-S76</f>
        <v>0</v>
      </c>
      <c r="AB76" s="140">
        <f t="shared" ref="AB76:AB81" si="39">+H76-L76-P76-T76-X76</f>
        <v>0</v>
      </c>
    </row>
    <row r="77" spans="1:28" ht="26.25">
      <c r="A77" s="67"/>
      <c r="B77" s="186"/>
      <c r="C77" s="95">
        <v>2000</v>
      </c>
      <c r="D77" s="141" t="s">
        <v>76</v>
      </c>
      <c r="E77" s="139">
        <v>80000</v>
      </c>
      <c r="F77" s="139">
        <v>0</v>
      </c>
      <c r="G77" s="139">
        <v>1764795</v>
      </c>
      <c r="H77" s="140">
        <f t="shared" si="31"/>
        <v>1844795</v>
      </c>
      <c r="I77" s="139">
        <v>0</v>
      </c>
      <c r="J77" s="139">
        <v>0</v>
      </c>
      <c r="K77" s="139">
        <v>0</v>
      </c>
      <c r="L77" s="140">
        <f t="shared" si="32"/>
        <v>0</v>
      </c>
      <c r="M77" s="139">
        <v>0</v>
      </c>
      <c r="N77" s="139">
        <v>0</v>
      </c>
      <c r="O77" s="139">
        <v>0</v>
      </c>
      <c r="P77" s="140">
        <f t="shared" si="33"/>
        <v>0</v>
      </c>
      <c r="Q77" s="139">
        <v>80000</v>
      </c>
      <c r="R77" s="139">
        <v>0</v>
      </c>
      <c r="S77" s="139">
        <v>1764764.98</v>
      </c>
      <c r="T77" s="140">
        <f t="shared" si="34"/>
        <v>1844764.98</v>
      </c>
      <c r="U77" s="140"/>
      <c r="V77" s="140"/>
      <c r="W77" s="140"/>
      <c r="X77" s="140"/>
      <c r="Y77" s="139">
        <f t="shared" si="37"/>
        <v>0</v>
      </c>
      <c r="Z77" s="139">
        <f t="shared" si="37"/>
        <v>0</v>
      </c>
      <c r="AA77" s="139">
        <f t="shared" si="38"/>
        <v>30.020000000018626</v>
      </c>
      <c r="AB77" s="140">
        <f t="shared" si="39"/>
        <v>30.020000000018626</v>
      </c>
    </row>
    <row r="78" spans="1:28" ht="26.25">
      <c r="A78" s="67"/>
      <c r="B78" s="186"/>
      <c r="C78" s="95">
        <v>3000</v>
      </c>
      <c r="D78" s="141" t="s">
        <v>77</v>
      </c>
      <c r="E78" s="139">
        <v>0</v>
      </c>
      <c r="F78" s="139">
        <v>0</v>
      </c>
      <c r="G78" s="139">
        <v>399504</v>
      </c>
      <c r="H78" s="140">
        <f t="shared" si="31"/>
        <v>399504</v>
      </c>
      <c r="I78" s="139">
        <v>0</v>
      </c>
      <c r="J78" s="139">
        <v>0</v>
      </c>
      <c r="K78" s="139">
        <v>0</v>
      </c>
      <c r="L78" s="140">
        <f t="shared" si="32"/>
        <v>0</v>
      </c>
      <c r="M78" s="139">
        <v>0</v>
      </c>
      <c r="N78" s="139">
        <v>0</v>
      </c>
      <c r="O78" s="139">
        <v>0</v>
      </c>
      <c r="P78" s="140">
        <f t="shared" si="33"/>
        <v>0</v>
      </c>
      <c r="Q78" s="139">
        <v>0</v>
      </c>
      <c r="R78" s="139">
        <v>0</v>
      </c>
      <c r="S78" s="139">
        <v>399504</v>
      </c>
      <c r="T78" s="140">
        <f t="shared" si="34"/>
        <v>399504</v>
      </c>
      <c r="U78" s="140"/>
      <c r="V78" s="140"/>
      <c r="W78" s="140"/>
      <c r="X78" s="140"/>
      <c r="Y78" s="139">
        <f t="shared" si="37"/>
        <v>0</v>
      </c>
      <c r="Z78" s="139">
        <f t="shared" si="37"/>
        <v>0</v>
      </c>
      <c r="AA78" s="139">
        <f t="shared" si="38"/>
        <v>0</v>
      </c>
      <c r="AB78" s="140">
        <f t="shared" si="39"/>
        <v>0</v>
      </c>
    </row>
    <row r="79" spans="1:28" ht="51">
      <c r="A79" s="67"/>
      <c r="B79" s="186"/>
      <c r="C79" s="95">
        <v>4000</v>
      </c>
      <c r="D79" s="141" t="s">
        <v>78</v>
      </c>
      <c r="E79" s="139">
        <v>0</v>
      </c>
      <c r="F79" s="139">
        <v>0</v>
      </c>
      <c r="G79" s="139">
        <v>0</v>
      </c>
      <c r="H79" s="140">
        <f t="shared" si="31"/>
        <v>0</v>
      </c>
      <c r="I79" s="139">
        <v>0</v>
      </c>
      <c r="J79" s="139">
        <v>0</v>
      </c>
      <c r="K79" s="139">
        <v>0</v>
      </c>
      <c r="L79" s="140">
        <f t="shared" si="32"/>
        <v>0</v>
      </c>
      <c r="M79" s="139">
        <v>0</v>
      </c>
      <c r="N79" s="139">
        <v>0</v>
      </c>
      <c r="O79" s="139">
        <v>0</v>
      </c>
      <c r="P79" s="140">
        <f t="shared" si="33"/>
        <v>0</v>
      </c>
      <c r="Q79" s="139">
        <v>0</v>
      </c>
      <c r="R79" s="139">
        <v>0</v>
      </c>
      <c r="S79" s="139">
        <v>0</v>
      </c>
      <c r="T79" s="140">
        <f t="shared" si="34"/>
        <v>0</v>
      </c>
      <c r="U79" s="140"/>
      <c r="V79" s="140"/>
      <c r="W79" s="140"/>
      <c r="X79" s="140"/>
      <c r="Y79" s="139">
        <f t="shared" si="37"/>
        <v>0</v>
      </c>
      <c r="Z79" s="139">
        <f t="shared" si="37"/>
        <v>0</v>
      </c>
      <c r="AA79" s="139">
        <f t="shared" si="38"/>
        <v>0</v>
      </c>
      <c r="AB79" s="140">
        <f t="shared" si="39"/>
        <v>0</v>
      </c>
    </row>
    <row r="80" spans="1:28" ht="26.25">
      <c r="A80" s="67"/>
      <c r="B80" s="186"/>
      <c r="C80" s="95">
        <v>5000</v>
      </c>
      <c r="D80" s="141" t="s">
        <v>79</v>
      </c>
      <c r="E80" s="139">
        <v>521214</v>
      </c>
      <c r="F80" s="139">
        <v>0</v>
      </c>
      <c r="G80" s="139">
        <v>0</v>
      </c>
      <c r="H80" s="140">
        <f t="shared" si="31"/>
        <v>521214</v>
      </c>
      <c r="I80" s="139">
        <v>200500</v>
      </c>
      <c r="J80" s="139">
        <v>0</v>
      </c>
      <c r="K80" s="139">
        <v>0</v>
      </c>
      <c r="L80" s="140">
        <f t="shared" si="32"/>
        <v>200500</v>
      </c>
      <c r="M80" s="139">
        <v>0</v>
      </c>
      <c r="N80" s="139">
        <v>0</v>
      </c>
      <c r="O80" s="139">
        <v>0</v>
      </c>
      <c r="P80" s="140">
        <f t="shared" si="33"/>
        <v>0</v>
      </c>
      <c r="Q80" s="139">
        <v>320337.2</v>
      </c>
      <c r="R80" s="139">
        <v>0</v>
      </c>
      <c r="S80" s="139">
        <v>0</v>
      </c>
      <c r="T80" s="140">
        <f t="shared" si="34"/>
        <v>320337.2</v>
      </c>
      <c r="U80" s="140"/>
      <c r="V80" s="140"/>
      <c r="W80" s="140"/>
      <c r="X80" s="140"/>
      <c r="Y80" s="139">
        <f t="shared" si="37"/>
        <v>376.79999999998836</v>
      </c>
      <c r="Z80" s="139">
        <f t="shared" si="37"/>
        <v>0</v>
      </c>
      <c r="AA80" s="139">
        <f t="shared" si="38"/>
        <v>0</v>
      </c>
      <c r="AB80" s="140">
        <f t="shared" si="39"/>
        <v>376.79999999998836</v>
      </c>
    </row>
    <row r="81" spans="1:28" ht="26.25">
      <c r="A81" s="67"/>
      <c r="B81" s="187"/>
      <c r="C81" s="95">
        <v>6000</v>
      </c>
      <c r="D81" s="141" t="s">
        <v>80</v>
      </c>
      <c r="E81" s="139">
        <v>0</v>
      </c>
      <c r="F81" s="139">
        <v>0</v>
      </c>
      <c r="G81" s="139">
        <v>0</v>
      </c>
      <c r="H81" s="140">
        <f t="shared" si="31"/>
        <v>0</v>
      </c>
      <c r="I81" s="139">
        <v>0</v>
      </c>
      <c r="J81" s="139">
        <v>0</v>
      </c>
      <c r="K81" s="139">
        <v>0</v>
      </c>
      <c r="L81" s="140">
        <f t="shared" si="32"/>
        <v>0</v>
      </c>
      <c r="M81" s="139">
        <v>0</v>
      </c>
      <c r="N81" s="139">
        <v>0</v>
      </c>
      <c r="O81" s="139">
        <v>0</v>
      </c>
      <c r="P81" s="140">
        <f t="shared" si="33"/>
        <v>0</v>
      </c>
      <c r="Q81" s="139">
        <v>0</v>
      </c>
      <c r="R81" s="139">
        <v>0</v>
      </c>
      <c r="S81" s="139">
        <v>0</v>
      </c>
      <c r="T81" s="140">
        <f t="shared" si="34"/>
        <v>0</v>
      </c>
      <c r="U81" s="140"/>
      <c r="V81" s="140"/>
      <c r="W81" s="140"/>
      <c r="X81" s="140"/>
      <c r="Y81" s="139">
        <f t="shared" si="37"/>
        <v>0</v>
      </c>
      <c r="Z81" s="139">
        <f t="shared" si="37"/>
        <v>0</v>
      </c>
      <c r="AA81" s="139">
        <f t="shared" si="38"/>
        <v>0</v>
      </c>
      <c r="AB81" s="140">
        <f t="shared" si="39"/>
        <v>0</v>
      </c>
    </row>
    <row r="82" spans="1:28" ht="52.5">
      <c r="A82" s="67"/>
      <c r="B82" s="185">
        <v>12</v>
      </c>
      <c r="C82" s="84"/>
      <c r="D82" s="142" t="s">
        <v>103</v>
      </c>
      <c r="E82" s="143">
        <f>SUM(E83:E88)</f>
        <v>15902741</v>
      </c>
      <c r="F82" s="143">
        <f>SUM(F83:F88)</f>
        <v>40000000</v>
      </c>
      <c r="G82" s="143">
        <f t="shared" ref="G82:AA82" si="40">SUM(G83:G88)</f>
        <v>20641000</v>
      </c>
      <c r="H82" s="137">
        <f t="shared" si="31"/>
        <v>76543741</v>
      </c>
      <c r="I82" s="143">
        <f t="shared" si="40"/>
        <v>946276.6</v>
      </c>
      <c r="J82" s="143">
        <f>SUM(J83:J88)</f>
        <v>0</v>
      </c>
      <c r="K82" s="143">
        <f t="shared" si="40"/>
        <v>0</v>
      </c>
      <c r="L82" s="137">
        <f t="shared" si="32"/>
        <v>946276.6</v>
      </c>
      <c r="M82" s="143">
        <f t="shared" si="40"/>
        <v>0</v>
      </c>
      <c r="N82" s="143">
        <f>SUM(N83:N88)</f>
        <v>0</v>
      </c>
      <c r="O82" s="143">
        <f t="shared" si="40"/>
        <v>0</v>
      </c>
      <c r="P82" s="137">
        <f t="shared" si="33"/>
        <v>0</v>
      </c>
      <c r="Q82" s="143">
        <f t="shared" si="40"/>
        <v>14744094.99</v>
      </c>
      <c r="R82" s="143">
        <f>SUM(R83:R88)</f>
        <v>39999999.280000001</v>
      </c>
      <c r="S82" s="143">
        <f t="shared" si="40"/>
        <v>20519991.079999998</v>
      </c>
      <c r="T82" s="137">
        <f t="shared" si="34"/>
        <v>75264085.349999994</v>
      </c>
      <c r="U82" s="137"/>
      <c r="V82" s="137"/>
      <c r="W82" s="137"/>
      <c r="X82" s="137"/>
      <c r="Y82" s="143">
        <f t="shared" si="40"/>
        <v>212369.41000000015</v>
      </c>
      <c r="Z82" s="143">
        <f>SUM(Z83:Z88)</f>
        <v>0.7199999988079071</v>
      </c>
      <c r="AA82" s="143">
        <f t="shared" si="40"/>
        <v>121008.92000000001</v>
      </c>
      <c r="AB82" s="137">
        <f>Y82+Z82+AA82</f>
        <v>333379.049999999</v>
      </c>
    </row>
    <row r="83" spans="1:28" ht="26.25">
      <c r="A83" s="67"/>
      <c r="B83" s="186"/>
      <c r="C83" s="95">
        <v>1000</v>
      </c>
      <c r="D83" s="138" t="s">
        <v>75</v>
      </c>
      <c r="E83" s="139">
        <v>0</v>
      </c>
      <c r="F83" s="139">
        <v>0</v>
      </c>
      <c r="G83" s="139">
        <v>20221000</v>
      </c>
      <c r="H83" s="140">
        <f t="shared" si="31"/>
        <v>20221000</v>
      </c>
      <c r="I83" s="139">
        <v>0</v>
      </c>
      <c r="J83" s="139">
        <v>0</v>
      </c>
      <c r="K83" s="139">
        <v>0</v>
      </c>
      <c r="L83" s="140">
        <f t="shared" si="32"/>
        <v>0</v>
      </c>
      <c r="M83" s="139">
        <v>0</v>
      </c>
      <c r="N83" s="139">
        <v>0</v>
      </c>
      <c r="O83" s="139">
        <v>0</v>
      </c>
      <c r="P83" s="140">
        <f t="shared" si="33"/>
        <v>0</v>
      </c>
      <c r="Q83" s="139">
        <v>0</v>
      </c>
      <c r="R83" s="139">
        <v>0</v>
      </c>
      <c r="S83" s="139">
        <v>20221000</v>
      </c>
      <c r="T83" s="140">
        <f t="shared" si="34"/>
        <v>20221000</v>
      </c>
      <c r="U83" s="140"/>
      <c r="V83" s="140"/>
      <c r="W83" s="140"/>
      <c r="X83" s="140"/>
      <c r="Y83" s="139">
        <f t="shared" ref="Y83:Z88" si="41">+E83-I83-M83-Q83-U83</f>
        <v>0</v>
      </c>
      <c r="Z83" s="139">
        <f t="shared" si="41"/>
        <v>0</v>
      </c>
      <c r="AA83" s="139">
        <f t="shared" ref="AA83:AA88" si="42">+G83-K83-O83-S83</f>
        <v>0</v>
      </c>
      <c r="AB83" s="140">
        <f t="shared" ref="AB83:AB88" si="43">+H83-L83-P83-T83-X83</f>
        <v>0</v>
      </c>
    </row>
    <row r="84" spans="1:28" ht="26.25">
      <c r="A84" s="67"/>
      <c r="B84" s="186"/>
      <c r="C84" s="95">
        <v>2000</v>
      </c>
      <c r="D84" s="138" t="s">
        <v>76</v>
      </c>
      <c r="E84" s="139">
        <v>0</v>
      </c>
      <c r="F84" s="139">
        <v>0</v>
      </c>
      <c r="G84" s="139">
        <v>49000</v>
      </c>
      <c r="H84" s="140">
        <f t="shared" si="31"/>
        <v>49000</v>
      </c>
      <c r="I84" s="139">
        <v>0</v>
      </c>
      <c r="J84" s="139">
        <v>0</v>
      </c>
      <c r="K84" s="139">
        <v>0</v>
      </c>
      <c r="L84" s="140">
        <f t="shared" si="32"/>
        <v>0</v>
      </c>
      <c r="M84" s="139">
        <v>0</v>
      </c>
      <c r="N84" s="139">
        <v>0</v>
      </c>
      <c r="O84" s="139">
        <v>0</v>
      </c>
      <c r="P84" s="140">
        <f t="shared" si="33"/>
        <v>0</v>
      </c>
      <c r="Q84" s="139">
        <v>0</v>
      </c>
      <c r="R84" s="139">
        <v>0</v>
      </c>
      <c r="S84" s="139">
        <v>38005.589999999997</v>
      </c>
      <c r="T84" s="140">
        <f t="shared" si="34"/>
        <v>38005.589999999997</v>
      </c>
      <c r="U84" s="140"/>
      <c r="V84" s="140"/>
      <c r="W84" s="140"/>
      <c r="X84" s="140"/>
      <c r="Y84" s="139">
        <f t="shared" si="41"/>
        <v>0</v>
      </c>
      <c r="Z84" s="139">
        <f t="shared" si="41"/>
        <v>0</v>
      </c>
      <c r="AA84" s="139">
        <f t="shared" si="42"/>
        <v>10994.410000000003</v>
      </c>
      <c r="AB84" s="140">
        <f t="shared" si="43"/>
        <v>10994.410000000003</v>
      </c>
    </row>
    <row r="85" spans="1:28" ht="26.25">
      <c r="A85" s="67"/>
      <c r="B85" s="186"/>
      <c r="C85" s="95">
        <v>3000</v>
      </c>
      <c r="D85" s="138" t="s">
        <v>77</v>
      </c>
      <c r="E85" s="139">
        <v>5300400</v>
      </c>
      <c r="F85" s="139">
        <v>0</v>
      </c>
      <c r="G85" s="139">
        <v>371000</v>
      </c>
      <c r="H85" s="140">
        <f t="shared" si="31"/>
        <v>5671400</v>
      </c>
      <c r="I85" s="139">
        <v>117206.6</v>
      </c>
      <c r="J85" s="139">
        <v>0</v>
      </c>
      <c r="K85" s="139">
        <v>0</v>
      </c>
      <c r="L85" s="140">
        <f t="shared" si="32"/>
        <v>117206.6</v>
      </c>
      <c r="M85" s="139">
        <v>0</v>
      </c>
      <c r="N85" s="139">
        <v>0</v>
      </c>
      <c r="O85" s="139">
        <v>0</v>
      </c>
      <c r="P85" s="140">
        <f t="shared" si="33"/>
        <v>0</v>
      </c>
      <c r="Q85" s="139">
        <v>5183193.4000000004</v>
      </c>
      <c r="R85" s="139">
        <v>0</v>
      </c>
      <c r="S85" s="139">
        <v>260985.49</v>
      </c>
      <c r="T85" s="140">
        <f t="shared" si="34"/>
        <v>5444178.8900000006</v>
      </c>
      <c r="U85" s="140"/>
      <c r="V85" s="140"/>
      <c r="W85" s="140"/>
      <c r="X85" s="140"/>
      <c r="Y85" s="139">
        <f t="shared" si="41"/>
        <v>0</v>
      </c>
      <c r="Z85" s="139">
        <f t="shared" si="41"/>
        <v>0</v>
      </c>
      <c r="AA85" s="139">
        <f t="shared" si="42"/>
        <v>110014.51000000001</v>
      </c>
      <c r="AB85" s="140">
        <f t="shared" si="43"/>
        <v>110014.50999999978</v>
      </c>
    </row>
    <row r="86" spans="1:28" ht="51">
      <c r="A86" s="67"/>
      <c r="B86" s="186"/>
      <c r="C86" s="95">
        <v>4000</v>
      </c>
      <c r="D86" s="138" t="s">
        <v>78</v>
      </c>
      <c r="E86" s="139">
        <v>0</v>
      </c>
      <c r="F86" s="139">
        <v>0</v>
      </c>
      <c r="G86" s="139">
        <v>0</v>
      </c>
      <c r="H86" s="140">
        <f t="shared" si="31"/>
        <v>0</v>
      </c>
      <c r="I86" s="139">
        <v>0</v>
      </c>
      <c r="J86" s="139">
        <v>0</v>
      </c>
      <c r="K86" s="139">
        <v>0</v>
      </c>
      <c r="L86" s="140">
        <f t="shared" si="32"/>
        <v>0</v>
      </c>
      <c r="M86" s="139">
        <v>0</v>
      </c>
      <c r="N86" s="139">
        <v>0</v>
      </c>
      <c r="O86" s="139">
        <v>0</v>
      </c>
      <c r="P86" s="140">
        <f t="shared" si="33"/>
        <v>0</v>
      </c>
      <c r="Q86" s="139">
        <v>0</v>
      </c>
      <c r="R86" s="139">
        <v>0</v>
      </c>
      <c r="S86" s="139">
        <v>0</v>
      </c>
      <c r="T86" s="140">
        <f t="shared" si="34"/>
        <v>0</v>
      </c>
      <c r="U86" s="140"/>
      <c r="V86" s="140"/>
      <c r="W86" s="140"/>
      <c r="X86" s="140"/>
      <c r="Y86" s="139">
        <f t="shared" si="41"/>
        <v>0</v>
      </c>
      <c r="Z86" s="139">
        <f t="shared" si="41"/>
        <v>0</v>
      </c>
      <c r="AA86" s="139">
        <f t="shared" si="42"/>
        <v>0</v>
      </c>
      <c r="AB86" s="140">
        <f t="shared" si="43"/>
        <v>0</v>
      </c>
    </row>
    <row r="87" spans="1:28" ht="26.25">
      <c r="A87" s="67"/>
      <c r="B87" s="186"/>
      <c r="C87" s="95">
        <v>5000</v>
      </c>
      <c r="D87" s="138" t="s">
        <v>79</v>
      </c>
      <c r="E87" s="139">
        <v>10602341</v>
      </c>
      <c r="F87" s="139">
        <v>40000000</v>
      </c>
      <c r="G87" s="139">
        <v>0</v>
      </c>
      <c r="H87" s="140">
        <f t="shared" si="31"/>
        <v>50602341</v>
      </c>
      <c r="I87" s="139">
        <v>829070</v>
      </c>
      <c r="J87" s="139">
        <v>0</v>
      </c>
      <c r="K87" s="139">
        <v>0</v>
      </c>
      <c r="L87" s="140">
        <f t="shared" si="32"/>
        <v>829070</v>
      </c>
      <c r="M87" s="139">
        <v>0</v>
      </c>
      <c r="N87" s="139">
        <v>0</v>
      </c>
      <c r="O87" s="139">
        <v>0</v>
      </c>
      <c r="P87" s="140">
        <f t="shared" si="33"/>
        <v>0</v>
      </c>
      <c r="Q87" s="139">
        <v>9560901.5899999999</v>
      </c>
      <c r="R87" s="139">
        <v>39999999.280000001</v>
      </c>
      <c r="S87" s="139">
        <v>0</v>
      </c>
      <c r="T87" s="140">
        <f t="shared" si="34"/>
        <v>49560900.870000005</v>
      </c>
      <c r="U87" s="140"/>
      <c r="V87" s="140"/>
      <c r="W87" s="140"/>
      <c r="X87" s="140"/>
      <c r="Y87" s="139">
        <f t="shared" si="41"/>
        <v>212369.41000000015</v>
      </c>
      <c r="Z87" s="139">
        <f t="shared" si="41"/>
        <v>0.7199999988079071</v>
      </c>
      <c r="AA87" s="139">
        <f t="shared" si="42"/>
        <v>0</v>
      </c>
      <c r="AB87" s="140">
        <f t="shared" si="43"/>
        <v>212370.12999999523</v>
      </c>
    </row>
    <row r="88" spans="1:28" ht="26.25">
      <c r="A88" s="67"/>
      <c r="B88" s="187"/>
      <c r="C88" s="95">
        <v>6000</v>
      </c>
      <c r="D88" s="141" t="s">
        <v>80</v>
      </c>
      <c r="E88" s="139">
        <v>0</v>
      </c>
      <c r="F88" s="139">
        <v>0</v>
      </c>
      <c r="G88" s="139">
        <v>0</v>
      </c>
      <c r="H88" s="140">
        <f t="shared" si="31"/>
        <v>0</v>
      </c>
      <c r="I88" s="139">
        <v>0</v>
      </c>
      <c r="J88" s="139">
        <v>0</v>
      </c>
      <c r="K88" s="139">
        <v>0</v>
      </c>
      <c r="L88" s="140">
        <f t="shared" si="32"/>
        <v>0</v>
      </c>
      <c r="M88" s="139">
        <v>0</v>
      </c>
      <c r="N88" s="139">
        <v>0</v>
      </c>
      <c r="O88" s="139">
        <v>0</v>
      </c>
      <c r="P88" s="140">
        <f t="shared" si="33"/>
        <v>0</v>
      </c>
      <c r="Q88" s="139">
        <v>0</v>
      </c>
      <c r="R88" s="139">
        <v>0</v>
      </c>
      <c r="S88" s="139">
        <v>0</v>
      </c>
      <c r="T88" s="140">
        <f t="shared" si="34"/>
        <v>0</v>
      </c>
      <c r="U88" s="140"/>
      <c r="V88" s="140"/>
      <c r="W88" s="140"/>
      <c r="X88" s="140"/>
      <c r="Y88" s="139">
        <f t="shared" si="41"/>
        <v>0</v>
      </c>
      <c r="Z88" s="139">
        <f t="shared" si="41"/>
        <v>0</v>
      </c>
      <c r="AA88" s="139">
        <f t="shared" si="42"/>
        <v>0</v>
      </c>
      <c r="AB88" s="140">
        <f t="shared" si="43"/>
        <v>0</v>
      </c>
    </row>
    <row r="89" spans="1:28" ht="26.25">
      <c r="A89" s="67"/>
      <c r="B89" s="185">
        <v>13</v>
      </c>
      <c r="C89" s="84"/>
      <c r="D89" s="148" t="s">
        <v>91</v>
      </c>
      <c r="E89" s="143">
        <f>SUM(E90:E95)</f>
        <v>0</v>
      </c>
      <c r="F89" s="143">
        <f>SUM(F90:F95)</f>
        <v>0</v>
      </c>
      <c r="G89" s="143">
        <f t="shared" ref="G89:AA89" si="44">SUM(G90:G95)</f>
        <v>1413370</v>
      </c>
      <c r="H89" s="137">
        <f t="shared" si="31"/>
        <v>1413370</v>
      </c>
      <c r="I89" s="143">
        <f t="shared" si="44"/>
        <v>0</v>
      </c>
      <c r="J89" s="143">
        <f>SUM(J90:J95)</f>
        <v>0</v>
      </c>
      <c r="K89" s="143">
        <f t="shared" si="44"/>
        <v>0</v>
      </c>
      <c r="L89" s="137">
        <f t="shared" si="32"/>
        <v>0</v>
      </c>
      <c r="M89" s="143">
        <f t="shared" si="44"/>
        <v>0</v>
      </c>
      <c r="N89" s="143">
        <f>SUM(N90:N95)</f>
        <v>0</v>
      </c>
      <c r="O89" s="143">
        <f t="shared" si="44"/>
        <v>0</v>
      </c>
      <c r="P89" s="137">
        <f t="shared" si="33"/>
        <v>0</v>
      </c>
      <c r="Q89" s="143">
        <f t="shared" si="44"/>
        <v>0</v>
      </c>
      <c r="R89" s="143">
        <f>SUM(R90:R95)</f>
        <v>0</v>
      </c>
      <c r="S89" s="143">
        <f t="shared" si="44"/>
        <v>1413314</v>
      </c>
      <c r="T89" s="137">
        <f t="shared" si="34"/>
        <v>1413314</v>
      </c>
      <c r="U89" s="137"/>
      <c r="V89" s="137"/>
      <c r="W89" s="137"/>
      <c r="X89" s="137"/>
      <c r="Y89" s="143">
        <f t="shared" si="44"/>
        <v>0</v>
      </c>
      <c r="Z89" s="143">
        <f>SUM(Z90:Z95)</f>
        <v>0</v>
      </c>
      <c r="AA89" s="143">
        <f t="shared" si="44"/>
        <v>56</v>
      </c>
      <c r="AB89" s="137">
        <f>Y89+Z89+AA89</f>
        <v>56</v>
      </c>
    </row>
    <row r="90" spans="1:28" ht="26.25">
      <c r="A90" s="67"/>
      <c r="B90" s="186"/>
      <c r="C90" s="95">
        <v>1000</v>
      </c>
      <c r="D90" s="141" t="s">
        <v>75</v>
      </c>
      <c r="E90" s="139">
        <v>0</v>
      </c>
      <c r="F90" s="139">
        <v>0</v>
      </c>
      <c r="G90" s="139">
        <v>1413370</v>
      </c>
      <c r="H90" s="140">
        <f t="shared" si="31"/>
        <v>1413370</v>
      </c>
      <c r="I90" s="139">
        <v>0</v>
      </c>
      <c r="J90" s="139">
        <v>0</v>
      </c>
      <c r="K90" s="139">
        <v>0</v>
      </c>
      <c r="L90" s="140">
        <f t="shared" si="32"/>
        <v>0</v>
      </c>
      <c r="M90" s="139">
        <v>0</v>
      </c>
      <c r="N90" s="139">
        <v>0</v>
      </c>
      <c r="O90" s="139">
        <v>0</v>
      </c>
      <c r="P90" s="140">
        <f t="shared" si="33"/>
        <v>0</v>
      </c>
      <c r="Q90" s="139">
        <v>0</v>
      </c>
      <c r="R90" s="139">
        <v>0</v>
      </c>
      <c r="S90" s="139">
        <v>1413314</v>
      </c>
      <c r="T90" s="140">
        <f t="shared" si="34"/>
        <v>1413314</v>
      </c>
      <c r="U90" s="140"/>
      <c r="V90" s="140"/>
      <c r="W90" s="140"/>
      <c r="X90" s="140"/>
      <c r="Y90" s="139">
        <f t="shared" ref="Y90:Z95" si="45">+E90-I90-M90-Q90-U90</f>
        <v>0</v>
      </c>
      <c r="Z90" s="139">
        <f t="shared" si="45"/>
        <v>0</v>
      </c>
      <c r="AA90" s="139">
        <f t="shared" ref="AA90:AA95" si="46">+G90-K90-O90-S90</f>
        <v>56</v>
      </c>
      <c r="AB90" s="140">
        <f t="shared" ref="AB90:AB95" si="47">+H90-L90-P90-T90-X90</f>
        <v>56</v>
      </c>
    </row>
    <row r="91" spans="1:28" ht="26.25">
      <c r="A91" s="67"/>
      <c r="B91" s="186"/>
      <c r="C91" s="95">
        <v>2000</v>
      </c>
      <c r="D91" s="141" t="s">
        <v>76</v>
      </c>
      <c r="E91" s="139">
        <v>0</v>
      </c>
      <c r="F91" s="139">
        <v>0</v>
      </c>
      <c r="G91" s="139">
        <v>0</v>
      </c>
      <c r="H91" s="140">
        <f t="shared" si="31"/>
        <v>0</v>
      </c>
      <c r="I91" s="139">
        <v>0</v>
      </c>
      <c r="J91" s="139">
        <v>0</v>
      </c>
      <c r="K91" s="139">
        <v>0</v>
      </c>
      <c r="L91" s="140">
        <f t="shared" si="32"/>
        <v>0</v>
      </c>
      <c r="M91" s="139">
        <v>0</v>
      </c>
      <c r="N91" s="139">
        <v>0</v>
      </c>
      <c r="O91" s="139">
        <v>0</v>
      </c>
      <c r="P91" s="140">
        <f t="shared" si="33"/>
        <v>0</v>
      </c>
      <c r="Q91" s="139">
        <v>0</v>
      </c>
      <c r="R91" s="139">
        <v>0</v>
      </c>
      <c r="S91" s="139">
        <v>0</v>
      </c>
      <c r="T91" s="140">
        <f t="shared" si="34"/>
        <v>0</v>
      </c>
      <c r="U91" s="140"/>
      <c r="V91" s="140"/>
      <c r="W91" s="140"/>
      <c r="X91" s="140"/>
      <c r="Y91" s="139">
        <f t="shared" si="45"/>
        <v>0</v>
      </c>
      <c r="Z91" s="139">
        <f t="shared" si="45"/>
        <v>0</v>
      </c>
      <c r="AA91" s="139">
        <f t="shared" si="46"/>
        <v>0</v>
      </c>
      <c r="AB91" s="140">
        <f t="shared" si="47"/>
        <v>0</v>
      </c>
    </row>
    <row r="92" spans="1:28" ht="26.25">
      <c r="A92" s="67"/>
      <c r="B92" s="186"/>
      <c r="C92" s="95">
        <v>3000</v>
      </c>
      <c r="D92" s="141" t="s">
        <v>77</v>
      </c>
      <c r="E92" s="139">
        <v>0</v>
      </c>
      <c r="F92" s="139">
        <v>0</v>
      </c>
      <c r="G92" s="139">
        <v>0</v>
      </c>
      <c r="H92" s="140">
        <f t="shared" si="31"/>
        <v>0</v>
      </c>
      <c r="I92" s="139">
        <v>0</v>
      </c>
      <c r="J92" s="139">
        <v>0</v>
      </c>
      <c r="K92" s="139">
        <v>0</v>
      </c>
      <c r="L92" s="140">
        <f t="shared" si="32"/>
        <v>0</v>
      </c>
      <c r="M92" s="139">
        <v>0</v>
      </c>
      <c r="N92" s="139">
        <v>0</v>
      </c>
      <c r="O92" s="139">
        <v>0</v>
      </c>
      <c r="P92" s="140">
        <f t="shared" si="33"/>
        <v>0</v>
      </c>
      <c r="Q92" s="139">
        <v>0</v>
      </c>
      <c r="R92" s="139">
        <v>0</v>
      </c>
      <c r="S92" s="139">
        <v>0</v>
      </c>
      <c r="T92" s="140">
        <f t="shared" si="34"/>
        <v>0</v>
      </c>
      <c r="U92" s="140"/>
      <c r="V92" s="140"/>
      <c r="W92" s="140"/>
      <c r="X92" s="140"/>
      <c r="Y92" s="139">
        <f t="shared" si="45"/>
        <v>0</v>
      </c>
      <c r="Z92" s="139">
        <f t="shared" si="45"/>
        <v>0</v>
      </c>
      <c r="AA92" s="139">
        <f t="shared" si="46"/>
        <v>0</v>
      </c>
      <c r="AB92" s="140">
        <f t="shared" si="47"/>
        <v>0</v>
      </c>
    </row>
    <row r="93" spans="1:28" ht="51">
      <c r="A93" s="67"/>
      <c r="B93" s="186"/>
      <c r="C93" s="95">
        <v>4000</v>
      </c>
      <c r="D93" s="141" t="s">
        <v>78</v>
      </c>
      <c r="E93" s="139">
        <v>0</v>
      </c>
      <c r="F93" s="139">
        <v>0</v>
      </c>
      <c r="G93" s="139">
        <v>0</v>
      </c>
      <c r="H93" s="140">
        <f t="shared" si="31"/>
        <v>0</v>
      </c>
      <c r="I93" s="139">
        <v>0</v>
      </c>
      <c r="J93" s="139">
        <v>0</v>
      </c>
      <c r="K93" s="139">
        <v>0</v>
      </c>
      <c r="L93" s="140">
        <f t="shared" si="32"/>
        <v>0</v>
      </c>
      <c r="M93" s="139">
        <v>0</v>
      </c>
      <c r="N93" s="139">
        <v>0</v>
      </c>
      <c r="O93" s="139">
        <v>0</v>
      </c>
      <c r="P93" s="140">
        <f t="shared" si="33"/>
        <v>0</v>
      </c>
      <c r="Q93" s="139">
        <v>0</v>
      </c>
      <c r="R93" s="139">
        <v>0</v>
      </c>
      <c r="S93" s="139">
        <v>0</v>
      </c>
      <c r="T93" s="140">
        <f t="shared" si="34"/>
        <v>0</v>
      </c>
      <c r="U93" s="140"/>
      <c r="V93" s="140"/>
      <c r="W93" s="140"/>
      <c r="X93" s="140"/>
      <c r="Y93" s="139">
        <f t="shared" si="45"/>
        <v>0</v>
      </c>
      <c r="Z93" s="139">
        <f t="shared" si="45"/>
        <v>0</v>
      </c>
      <c r="AA93" s="139">
        <f t="shared" si="46"/>
        <v>0</v>
      </c>
      <c r="AB93" s="140">
        <f t="shared" si="47"/>
        <v>0</v>
      </c>
    </row>
    <row r="94" spans="1:28" ht="26.25">
      <c r="A94" s="67"/>
      <c r="B94" s="186"/>
      <c r="C94" s="95">
        <v>5000</v>
      </c>
      <c r="D94" s="141" t="s">
        <v>79</v>
      </c>
      <c r="E94" s="139">
        <v>0</v>
      </c>
      <c r="F94" s="139">
        <v>0</v>
      </c>
      <c r="G94" s="139">
        <v>0</v>
      </c>
      <c r="H94" s="140">
        <f t="shared" si="31"/>
        <v>0</v>
      </c>
      <c r="I94" s="139">
        <v>0</v>
      </c>
      <c r="J94" s="139">
        <v>0</v>
      </c>
      <c r="K94" s="139">
        <v>0</v>
      </c>
      <c r="L94" s="140">
        <f t="shared" si="32"/>
        <v>0</v>
      </c>
      <c r="M94" s="139">
        <v>0</v>
      </c>
      <c r="N94" s="139">
        <v>0</v>
      </c>
      <c r="O94" s="139">
        <v>0</v>
      </c>
      <c r="P94" s="140">
        <f t="shared" si="33"/>
        <v>0</v>
      </c>
      <c r="Q94" s="139">
        <v>0</v>
      </c>
      <c r="R94" s="139">
        <v>0</v>
      </c>
      <c r="S94" s="139">
        <v>0</v>
      </c>
      <c r="T94" s="140">
        <f t="shared" si="34"/>
        <v>0</v>
      </c>
      <c r="U94" s="140"/>
      <c r="V94" s="140"/>
      <c r="W94" s="140"/>
      <c r="X94" s="140"/>
      <c r="Y94" s="139">
        <f t="shared" si="45"/>
        <v>0</v>
      </c>
      <c r="Z94" s="139">
        <f t="shared" si="45"/>
        <v>0</v>
      </c>
      <c r="AA94" s="139">
        <f t="shared" si="46"/>
        <v>0</v>
      </c>
      <c r="AB94" s="140">
        <f t="shared" si="47"/>
        <v>0</v>
      </c>
    </row>
    <row r="95" spans="1:28" ht="26.25">
      <c r="A95" s="67"/>
      <c r="B95" s="187"/>
      <c r="C95" s="95">
        <v>6000</v>
      </c>
      <c r="D95" s="141" t="s">
        <v>80</v>
      </c>
      <c r="E95" s="139">
        <v>0</v>
      </c>
      <c r="F95" s="139">
        <v>0</v>
      </c>
      <c r="G95" s="139">
        <v>0</v>
      </c>
      <c r="H95" s="140">
        <f t="shared" si="31"/>
        <v>0</v>
      </c>
      <c r="I95" s="139">
        <v>0</v>
      </c>
      <c r="J95" s="139">
        <v>0</v>
      </c>
      <c r="K95" s="139">
        <v>0</v>
      </c>
      <c r="L95" s="140">
        <f t="shared" si="32"/>
        <v>0</v>
      </c>
      <c r="M95" s="139">
        <v>0</v>
      </c>
      <c r="N95" s="139">
        <v>0</v>
      </c>
      <c r="O95" s="139">
        <v>0</v>
      </c>
      <c r="P95" s="140">
        <f t="shared" si="33"/>
        <v>0</v>
      </c>
      <c r="Q95" s="139">
        <v>0</v>
      </c>
      <c r="R95" s="139">
        <v>0</v>
      </c>
      <c r="S95" s="139">
        <v>0</v>
      </c>
      <c r="T95" s="140">
        <f t="shared" si="34"/>
        <v>0</v>
      </c>
      <c r="U95" s="140"/>
      <c r="V95" s="140"/>
      <c r="W95" s="140"/>
      <c r="X95" s="140"/>
      <c r="Y95" s="139">
        <f t="shared" si="45"/>
        <v>0</v>
      </c>
      <c r="Z95" s="139">
        <f t="shared" si="45"/>
        <v>0</v>
      </c>
      <c r="AA95" s="139">
        <f t="shared" si="46"/>
        <v>0</v>
      </c>
      <c r="AB95" s="140">
        <f t="shared" si="47"/>
        <v>0</v>
      </c>
    </row>
    <row r="96" spans="1:28" ht="52.5">
      <c r="A96" s="67"/>
      <c r="B96" s="185">
        <v>14</v>
      </c>
      <c r="C96" s="84"/>
      <c r="D96" s="142" t="s">
        <v>92</v>
      </c>
      <c r="E96" s="143">
        <f>SUM(E97:E102)</f>
        <v>0</v>
      </c>
      <c r="F96" s="143">
        <f>SUM(F97:F102)</f>
        <v>0</v>
      </c>
      <c r="G96" s="143">
        <f t="shared" ref="G96:AA96" si="48">SUM(G97:G102)</f>
        <v>0</v>
      </c>
      <c r="H96" s="137">
        <f t="shared" si="31"/>
        <v>0</v>
      </c>
      <c r="I96" s="143">
        <f t="shared" si="48"/>
        <v>0</v>
      </c>
      <c r="J96" s="143">
        <f>SUM(J97:J102)</f>
        <v>0</v>
      </c>
      <c r="K96" s="143">
        <f t="shared" si="48"/>
        <v>0</v>
      </c>
      <c r="L96" s="137">
        <f t="shared" si="32"/>
        <v>0</v>
      </c>
      <c r="M96" s="143">
        <f t="shared" si="48"/>
        <v>0</v>
      </c>
      <c r="N96" s="143">
        <f>SUM(N97:N102)</f>
        <v>0</v>
      </c>
      <c r="O96" s="143">
        <f t="shared" si="48"/>
        <v>0</v>
      </c>
      <c r="P96" s="137">
        <f t="shared" si="33"/>
        <v>0</v>
      </c>
      <c r="Q96" s="143">
        <f t="shared" si="48"/>
        <v>0</v>
      </c>
      <c r="R96" s="143">
        <f>SUM(R97:R102)</f>
        <v>0</v>
      </c>
      <c r="S96" s="143">
        <f t="shared" si="48"/>
        <v>0</v>
      </c>
      <c r="T96" s="137">
        <f t="shared" si="34"/>
        <v>0</v>
      </c>
      <c r="U96" s="137"/>
      <c r="V96" s="137"/>
      <c r="W96" s="137"/>
      <c r="X96" s="137"/>
      <c r="Y96" s="143">
        <f t="shared" si="48"/>
        <v>0</v>
      </c>
      <c r="Z96" s="143">
        <f>SUM(Z97:Z102)</f>
        <v>0</v>
      </c>
      <c r="AA96" s="143">
        <f t="shared" si="48"/>
        <v>0</v>
      </c>
      <c r="AB96" s="137">
        <f>Y96+Z96+AA96</f>
        <v>0</v>
      </c>
    </row>
    <row r="97" spans="1:28" ht="26.25">
      <c r="A97" s="67"/>
      <c r="B97" s="186"/>
      <c r="C97" s="95">
        <v>1000</v>
      </c>
      <c r="D97" s="141" t="s">
        <v>75</v>
      </c>
      <c r="E97" s="139">
        <v>0</v>
      </c>
      <c r="F97" s="139">
        <v>0</v>
      </c>
      <c r="G97" s="139">
        <v>0</v>
      </c>
      <c r="H97" s="140">
        <f t="shared" si="31"/>
        <v>0</v>
      </c>
      <c r="I97" s="139">
        <v>0</v>
      </c>
      <c r="J97" s="139">
        <v>0</v>
      </c>
      <c r="K97" s="139">
        <v>0</v>
      </c>
      <c r="L97" s="140">
        <f t="shared" si="32"/>
        <v>0</v>
      </c>
      <c r="M97" s="139">
        <v>0</v>
      </c>
      <c r="N97" s="139">
        <v>0</v>
      </c>
      <c r="O97" s="139">
        <v>0</v>
      </c>
      <c r="P97" s="140">
        <f t="shared" si="33"/>
        <v>0</v>
      </c>
      <c r="Q97" s="139">
        <v>0</v>
      </c>
      <c r="R97" s="139">
        <v>0</v>
      </c>
      <c r="S97" s="139">
        <v>0</v>
      </c>
      <c r="T97" s="140">
        <f t="shared" si="34"/>
        <v>0</v>
      </c>
      <c r="U97" s="140"/>
      <c r="V97" s="140"/>
      <c r="W97" s="140"/>
      <c r="X97" s="140"/>
      <c r="Y97" s="139">
        <f t="shared" ref="Y97:Z102" si="49">+E97-I97-M97-Q97-U97</f>
        <v>0</v>
      </c>
      <c r="Z97" s="139">
        <f t="shared" si="49"/>
        <v>0</v>
      </c>
      <c r="AA97" s="139">
        <f t="shared" ref="AA97:AA102" si="50">+G97-K97-O97-S97</f>
        <v>0</v>
      </c>
      <c r="AB97" s="140">
        <f t="shared" ref="AB97:AB102" si="51">+H97-L97-P97-T97-X97</f>
        <v>0</v>
      </c>
    </row>
    <row r="98" spans="1:28" ht="26.25">
      <c r="A98" s="67"/>
      <c r="B98" s="186"/>
      <c r="C98" s="95">
        <v>2000</v>
      </c>
      <c r="D98" s="141" t="s">
        <v>76</v>
      </c>
      <c r="E98" s="139">
        <v>0</v>
      </c>
      <c r="F98" s="139">
        <v>0</v>
      </c>
      <c r="G98" s="139">
        <v>0</v>
      </c>
      <c r="H98" s="140">
        <f t="shared" si="31"/>
        <v>0</v>
      </c>
      <c r="I98" s="139">
        <v>0</v>
      </c>
      <c r="J98" s="139">
        <v>0</v>
      </c>
      <c r="K98" s="139">
        <v>0</v>
      </c>
      <c r="L98" s="140">
        <f t="shared" si="32"/>
        <v>0</v>
      </c>
      <c r="M98" s="139">
        <v>0</v>
      </c>
      <c r="N98" s="139">
        <v>0</v>
      </c>
      <c r="O98" s="139">
        <v>0</v>
      </c>
      <c r="P98" s="140">
        <f t="shared" si="33"/>
        <v>0</v>
      </c>
      <c r="Q98" s="139">
        <v>0</v>
      </c>
      <c r="R98" s="139">
        <v>0</v>
      </c>
      <c r="S98" s="139">
        <v>0</v>
      </c>
      <c r="T98" s="140">
        <f t="shared" si="34"/>
        <v>0</v>
      </c>
      <c r="U98" s="140"/>
      <c r="V98" s="140"/>
      <c r="W98" s="140"/>
      <c r="X98" s="140"/>
      <c r="Y98" s="139">
        <f t="shared" si="49"/>
        <v>0</v>
      </c>
      <c r="Z98" s="139">
        <f t="shared" si="49"/>
        <v>0</v>
      </c>
      <c r="AA98" s="139">
        <f t="shared" si="50"/>
        <v>0</v>
      </c>
      <c r="AB98" s="140">
        <f t="shared" si="51"/>
        <v>0</v>
      </c>
    </row>
    <row r="99" spans="1:28" ht="26.25">
      <c r="A99" s="67"/>
      <c r="B99" s="186"/>
      <c r="C99" s="95">
        <v>3000</v>
      </c>
      <c r="D99" s="141" t="s">
        <v>77</v>
      </c>
      <c r="E99" s="139">
        <v>0</v>
      </c>
      <c r="F99" s="139">
        <v>0</v>
      </c>
      <c r="G99" s="139">
        <v>0</v>
      </c>
      <c r="H99" s="140">
        <f t="shared" si="31"/>
        <v>0</v>
      </c>
      <c r="I99" s="139">
        <v>0</v>
      </c>
      <c r="J99" s="139">
        <v>0</v>
      </c>
      <c r="K99" s="139">
        <v>0</v>
      </c>
      <c r="L99" s="140">
        <f t="shared" si="32"/>
        <v>0</v>
      </c>
      <c r="M99" s="139">
        <v>0</v>
      </c>
      <c r="N99" s="139">
        <v>0</v>
      </c>
      <c r="O99" s="139">
        <v>0</v>
      </c>
      <c r="P99" s="140">
        <f t="shared" si="33"/>
        <v>0</v>
      </c>
      <c r="Q99" s="139">
        <v>0</v>
      </c>
      <c r="R99" s="139">
        <v>0</v>
      </c>
      <c r="S99" s="139">
        <v>0</v>
      </c>
      <c r="T99" s="140">
        <f t="shared" si="34"/>
        <v>0</v>
      </c>
      <c r="U99" s="140"/>
      <c r="V99" s="140"/>
      <c r="W99" s="140"/>
      <c r="X99" s="140"/>
      <c r="Y99" s="139">
        <f t="shared" si="49"/>
        <v>0</v>
      </c>
      <c r="Z99" s="139">
        <f t="shared" si="49"/>
        <v>0</v>
      </c>
      <c r="AA99" s="139">
        <f t="shared" si="50"/>
        <v>0</v>
      </c>
      <c r="AB99" s="140">
        <f t="shared" si="51"/>
        <v>0</v>
      </c>
    </row>
    <row r="100" spans="1:28" ht="51">
      <c r="A100" s="67"/>
      <c r="B100" s="186"/>
      <c r="C100" s="95">
        <v>4000</v>
      </c>
      <c r="D100" s="141" t="s">
        <v>78</v>
      </c>
      <c r="E100" s="139">
        <v>0</v>
      </c>
      <c r="F100" s="139">
        <v>0</v>
      </c>
      <c r="G100" s="139">
        <v>0</v>
      </c>
      <c r="H100" s="140">
        <f t="shared" si="31"/>
        <v>0</v>
      </c>
      <c r="I100" s="139">
        <v>0</v>
      </c>
      <c r="J100" s="139">
        <v>0</v>
      </c>
      <c r="K100" s="139">
        <v>0</v>
      </c>
      <c r="L100" s="140">
        <f t="shared" si="32"/>
        <v>0</v>
      </c>
      <c r="M100" s="139">
        <v>0</v>
      </c>
      <c r="N100" s="139">
        <v>0</v>
      </c>
      <c r="O100" s="139">
        <v>0</v>
      </c>
      <c r="P100" s="140">
        <f t="shared" si="33"/>
        <v>0</v>
      </c>
      <c r="Q100" s="139">
        <v>0</v>
      </c>
      <c r="R100" s="139">
        <v>0</v>
      </c>
      <c r="S100" s="139">
        <v>0</v>
      </c>
      <c r="T100" s="140">
        <f t="shared" si="34"/>
        <v>0</v>
      </c>
      <c r="U100" s="140"/>
      <c r="V100" s="140"/>
      <c r="W100" s="140"/>
      <c r="X100" s="140"/>
      <c r="Y100" s="139">
        <f t="shared" si="49"/>
        <v>0</v>
      </c>
      <c r="Z100" s="139">
        <f t="shared" si="49"/>
        <v>0</v>
      </c>
      <c r="AA100" s="139">
        <f t="shared" si="50"/>
        <v>0</v>
      </c>
      <c r="AB100" s="140">
        <f t="shared" si="51"/>
        <v>0</v>
      </c>
    </row>
    <row r="101" spans="1:28" ht="26.25">
      <c r="A101" s="67"/>
      <c r="B101" s="186"/>
      <c r="C101" s="95">
        <v>5000</v>
      </c>
      <c r="D101" s="141" t="s">
        <v>79</v>
      </c>
      <c r="E101" s="139">
        <v>0</v>
      </c>
      <c r="F101" s="139">
        <v>0</v>
      </c>
      <c r="G101" s="139">
        <v>0</v>
      </c>
      <c r="H101" s="140">
        <f t="shared" si="31"/>
        <v>0</v>
      </c>
      <c r="I101" s="139">
        <v>0</v>
      </c>
      <c r="J101" s="139">
        <v>0</v>
      </c>
      <c r="K101" s="139">
        <v>0</v>
      </c>
      <c r="L101" s="140">
        <f t="shared" si="32"/>
        <v>0</v>
      </c>
      <c r="M101" s="139">
        <v>0</v>
      </c>
      <c r="N101" s="139">
        <v>0</v>
      </c>
      <c r="O101" s="139">
        <v>0</v>
      </c>
      <c r="P101" s="140">
        <f t="shared" si="33"/>
        <v>0</v>
      </c>
      <c r="Q101" s="139">
        <v>0</v>
      </c>
      <c r="R101" s="139">
        <v>0</v>
      </c>
      <c r="S101" s="139">
        <v>0</v>
      </c>
      <c r="T101" s="140">
        <f t="shared" si="34"/>
        <v>0</v>
      </c>
      <c r="U101" s="140"/>
      <c r="V101" s="140"/>
      <c r="W101" s="140"/>
      <c r="X101" s="140"/>
      <c r="Y101" s="139">
        <f t="shared" si="49"/>
        <v>0</v>
      </c>
      <c r="Z101" s="139">
        <f t="shared" si="49"/>
        <v>0</v>
      </c>
      <c r="AA101" s="139">
        <f t="shared" si="50"/>
        <v>0</v>
      </c>
      <c r="AB101" s="140">
        <f t="shared" si="51"/>
        <v>0</v>
      </c>
    </row>
    <row r="102" spans="1:28" ht="26.25">
      <c r="A102" s="67"/>
      <c r="B102" s="187"/>
      <c r="C102" s="95">
        <v>6000</v>
      </c>
      <c r="D102" s="141" t="s">
        <v>80</v>
      </c>
      <c r="E102" s="139">
        <v>0</v>
      </c>
      <c r="F102" s="139">
        <v>0</v>
      </c>
      <c r="G102" s="139">
        <v>0</v>
      </c>
      <c r="H102" s="140">
        <f t="shared" si="31"/>
        <v>0</v>
      </c>
      <c r="I102" s="139">
        <v>0</v>
      </c>
      <c r="J102" s="139">
        <v>0</v>
      </c>
      <c r="K102" s="139">
        <v>0</v>
      </c>
      <c r="L102" s="140">
        <f t="shared" si="32"/>
        <v>0</v>
      </c>
      <c r="M102" s="139">
        <v>0</v>
      </c>
      <c r="N102" s="139">
        <v>0</v>
      </c>
      <c r="O102" s="139">
        <v>0</v>
      </c>
      <c r="P102" s="140">
        <f t="shared" si="33"/>
        <v>0</v>
      </c>
      <c r="Q102" s="139">
        <v>0</v>
      </c>
      <c r="R102" s="139">
        <v>0</v>
      </c>
      <c r="S102" s="139">
        <v>0</v>
      </c>
      <c r="T102" s="140">
        <f t="shared" si="34"/>
        <v>0</v>
      </c>
      <c r="U102" s="140"/>
      <c r="V102" s="140"/>
      <c r="W102" s="140"/>
      <c r="X102" s="140"/>
      <c r="Y102" s="139">
        <f t="shared" si="49"/>
        <v>0</v>
      </c>
      <c r="Z102" s="139">
        <f t="shared" si="49"/>
        <v>0</v>
      </c>
      <c r="AA102" s="139">
        <f t="shared" si="50"/>
        <v>0</v>
      </c>
      <c r="AB102" s="140">
        <f t="shared" si="51"/>
        <v>0</v>
      </c>
    </row>
    <row r="103" spans="1:28" ht="52.5">
      <c r="A103" s="67"/>
      <c r="B103" s="185">
        <v>15</v>
      </c>
      <c r="C103" s="84"/>
      <c r="D103" s="142" t="s">
        <v>93</v>
      </c>
      <c r="E103" s="143">
        <f>SUM(E104:E109)</f>
        <v>1644880</v>
      </c>
      <c r="F103" s="143">
        <f>SUM(F104:F109)</f>
        <v>0</v>
      </c>
      <c r="G103" s="143">
        <f t="shared" ref="G103:AA103" si="52">SUM(G104:G109)</f>
        <v>4630106</v>
      </c>
      <c r="H103" s="137">
        <f t="shared" si="31"/>
        <v>6274986</v>
      </c>
      <c r="I103" s="143">
        <f t="shared" si="52"/>
        <v>0</v>
      </c>
      <c r="J103" s="143">
        <f>SUM(J104:J109)</f>
        <v>0</v>
      </c>
      <c r="K103" s="143">
        <f t="shared" si="52"/>
        <v>0</v>
      </c>
      <c r="L103" s="137">
        <f t="shared" si="32"/>
        <v>0</v>
      </c>
      <c r="M103" s="143">
        <f t="shared" si="52"/>
        <v>0</v>
      </c>
      <c r="N103" s="143">
        <f>SUM(N104:N109)</f>
        <v>0</v>
      </c>
      <c r="O103" s="143">
        <f t="shared" si="52"/>
        <v>0</v>
      </c>
      <c r="P103" s="137">
        <f t="shared" si="33"/>
        <v>0</v>
      </c>
      <c r="Q103" s="143">
        <f t="shared" si="52"/>
        <v>1644880</v>
      </c>
      <c r="R103" s="143">
        <f>SUM(R104:R109)</f>
        <v>0</v>
      </c>
      <c r="S103" s="143">
        <f t="shared" si="52"/>
        <v>4533925.8899999997</v>
      </c>
      <c r="T103" s="137">
        <f t="shared" si="34"/>
        <v>6178805.8899999997</v>
      </c>
      <c r="U103" s="137">
        <f t="shared" ref="U103:V103" si="53">SUM(U104:U109)</f>
        <v>0</v>
      </c>
      <c r="V103" s="137">
        <f t="shared" si="53"/>
        <v>0</v>
      </c>
      <c r="W103" s="137">
        <f>SUM(W104:W109)</f>
        <v>96180.11</v>
      </c>
      <c r="X103" s="137">
        <f>SUM(X104:X109)</f>
        <v>96180.11</v>
      </c>
      <c r="Y103" s="143">
        <f t="shared" si="52"/>
        <v>0</v>
      </c>
      <c r="Z103" s="143">
        <f>SUM(Z104:Z109)</f>
        <v>0</v>
      </c>
      <c r="AA103" s="143">
        <f t="shared" si="52"/>
        <v>0</v>
      </c>
      <c r="AB103" s="137">
        <f>Y103+Z103+AA103</f>
        <v>0</v>
      </c>
    </row>
    <row r="104" spans="1:28" ht="26.25">
      <c r="A104" s="67"/>
      <c r="B104" s="186"/>
      <c r="C104" s="95">
        <v>1000</v>
      </c>
      <c r="D104" s="138" t="s">
        <v>75</v>
      </c>
      <c r="E104" s="139">
        <v>0</v>
      </c>
      <c r="F104" s="139">
        <v>0</v>
      </c>
      <c r="G104" s="139">
        <v>4408710</v>
      </c>
      <c r="H104" s="140">
        <f t="shared" si="31"/>
        <v>4408710</v>
      </c>
      <c r="I104" s="139">
        <v>0</v>
      </c>
      <c r="J104" s="139">
        <v>0</v>
      </c>
      <c r="K104" s="139">
        <v>0</v>
      </c>
      <c r="L104" s="140">
        <f t="shared" si="32"/>
        <v>0</v>
      </c>
      <c r="M104" s="139">
        <v>0</v>
      </c>
      <c r="N104" s="139">
        <v>0</v>
      </c>
      <c r="O104" s="139">
        <v>0</v>
      </c>
      <c r="P104" s="140">
        <f t="shared" si="33"/>
        <v>0</v>
      </c>
      <c r="Q104" s="139">
        <v>0</v>
      </c>
      <c r="R104" s="139">
        <v>0</v>
      </c>
      <c r="S104" s="139">
        <v>4408710</v>
      </c>
      <c r="T104" s="140">
        <f t="shared" si="34"/>
        <v>4408710</v>
      </c>
      <c r="U104" s="140"/>
      <c r="V104" s="140"/>
      <c r="W104" s="140"/>
      <c r="X104" s="140">
        <f>+U104+V104+W104</f>
        <v>0</v>
      </c>
      <c r="Y104" s="139">
        <f t="shared" ref="Y104:Z109" si="54">+E104-I104-M104-Q104-U104</f>
        <v>0</v>
      </c>
      <c r="Z104" s="139">
        <f t="shared" si="54"/>
        <v>0</v>
      </c>
      <c r="AA104" s="139">
        <f t="shared" ref="AA104:AA109" si="55">+G104-K104-O104-S104</f>
        <v>0</v>
      </c>
      <c r="AB104" s="140">
        <f t="shared" ref="AB104:AB109" si="56">+H104-L104-P104-T104-X104</f>
        <v>0</v>
      </c>
    </row>
    <row r="105" spans="1:28" ht="26.25">
      <c r="A105" s="67"/>
      <c r="B105" s="186"/>
      <c r="C105" s="95">
        <v>2000</v>
      </c>
      <c r="D105" s="141" t="s">
        <v>76</v>
      </c>
      <c r="E105" s="139">
        <v>0</v>
      </c>
      <c r="F105" s="139">
        <v>0</v>
      </c>
      <c r="G105" s="139">
        <v>196396</v>
      </c>
      <c r="H105" s="140">
        <f t="shared" si="31"/>
        <v>196396</v>
      </c>
      <c r="I105" s="139">
        <v>0</v>
      </c>
      <c r="J105" s="139">
        <v>0</v>
      </c>
      <c r="K105" s="139">
        <v>0</v>
      </c>
      <c r="L105" s="140">
        <f t="shared" si="32"/>
        <v>0</v>
      </c>
      <c r="M105" s="139">
        <v>0</v>
      </c>
      <c r="N105" s="139">
        <v>0</v>
      </c>
      <c r="O105" s="139">
        <v>0</v>
      </c>
      <c r="P105" s="140">
        <f t="shared" si="33"/>
        <v>0</v>
      </c>
      <c r="Q105" s="139">
        <v>0</v>
      </c>
      <c r="R105" s="139">
        <v>0</v>
      </c>
      <c r="S105" s="139">
        <v>100215.89</v>
      </c>
      <c r="T105" s="140">
        <f t="shared" si="34"/>
        <v>100215.89</v>
      </c>
      <c r="U105" s="140"/>
      <c r="V105" s="140"/>
      <c r="W105" s="140">
        <v>96180.11</v>
      </c>
      <c r="X105" s="140">
        <f t="shared" ref="X105:X109" si="57">+U105+V105+W105</f>
        <v>96180.11</v>
      </c>
      <c r="Y105" s="139">
        <f t="shared" si="54"/>
        <v>0</v>
      </c>
      <c r="Z105" s="139">
        <f t="shared" si="54"/>
        <v>0</v>
      </c>
      <c r="AA105" s="139">
        <f>+G105-K105-O105-S105-W105</f>
        <v>0</v>
      </c>
      <c r="AB105" s="140">
        <f t="shared" si="56"/>
        <v>0</v>
      </c>
    </row>
    <row r="106" spans="1:28" ht="26.25">
      <c r="A106" s="67"/>
      <c r="B106" s="186"/>
      <c r="C106" s="95">
        <v>3000</v>
      </c>
      <c r="D106" s="141" t="s">
        <v>77</v>
      </c>
      <c r="E106" s="139">
        <v>1644880</v>
      </c>
      <c r="F106" s="139">
        <v>0</v>
      </c>
      <c r="G106" s="139">
        <v>25000</v>
      </c>
      <c r="H106" s="140">
        <f t="shared" si="31"/>
        <v>1669880</v>
      </c>
      <c r="I106" s="139">
        <v>0</v>
      </c>
      <c r="J106" s="139">
        <v>0</v>
      </c>
      <c r="K106" s="139">
        <v>0</v>
      </c>
      <c r="L106" s="140">
        <f t="shared" si="32"/>
        <v>0</v>
      </c>
      <c r="M106" s="139">
        <v>0</v>
      </c>
      <c r="N106" s="139">
        <v>0</v>
      </c>
      <c r="O106" s="139">
        <v>0</v>
      </c>
      <c r="P106" s="140">
        <f t="shared" si="33"/>
        <v>0</v>
      </c>
      <c r="Q106" s="139">
        <v>1644880</v>
      </c>
      <c r="R106" s="139">
        <v>0</v>
      </c>
      <c r="S106" s="139">
        <v>25000</v>
      </c>
      <c r="T106" s="140">
        <f t="shared" si="34"/>
        <v>1669880</v>
      </c>
      <c r="U106" s="140"/>
      <c r="V106" s="140"/>
      <c r="W106" s="140"/>
      <c r="X106" s="140">
        <f t="shared" si="57"/>
        <v>0</v>
      </c>
      <c r="Y106" s="139">
        <f t="shared" si="54"/>
        <v>0</v>
      </c>
      <c r="Z106" s="139">
        <f t="shared" si="54"/>
        <v>0</v>
      </c>
      <c r="AA106" s="139">
        <f t="shared" si="55"/>
        <v>0</v>
      </c>
      <c r="AB106" s="140">
        <f t="shared" si="56"/>
        <v>0</v>
      </c>
    </row>
    <row r="107" spans="1:28" ht="51">
      <c r="A107" s="67"/>
      <c r="B107" s="186"/>
      <c r="C107" s="95">
        <v>4000</v>
      </c>
      <c r="D107" s="141" t="s">
        <v>78</v>
      </c>
      <c r="E107" s="139">
        <v>0</v>
      </c>
      <c r="F107" s="139">
        <v>0</v>
      </c>
      <c r="G107" s="139">
        <v>0</v>
      </c>
      <c r="H107" s="140">
        <f t="shared" si="31"/>
        <v>0</v>
      </c>
      <c r="I107" s="139">
        <v>0</v>
      </c>
      <c r="J107" s="139">
        <v>0</v>
      </c>
      <c r="K107" s="139">
        <v>0</v>
      </c>
      <c r="L107" s="140">
        <f t="shared" si="32"/>
        <v>0</v>
      </c>
      <c r="M107" s="139">
        <v>0</v>
      </c>
      <c r="N107" s="139">
        <v>0</v>
      </c>
      <c r="O107" s="139">
        <v>0</v>
      </c>
      <c r="P107" s="140">
        <f t="shared" si="33"/>
        <v>0</v>
      </c>
      <c r="Q107" s="139">
        <v>0</v>
      </c>
      <c r="R107" s="139">
        <v>0</v>
      </c>
      <c r="S107" s="139">
        <v>0</v>
      </c>
      <c r="T107" s="140">
        <f t="shared" si="34"/>
        <v>0</v>
      </c>
      <c r="U107" s="140"/>
      <c r="V107" s="140"/>
      <c r="W107" s="140"/>
      <c r="X107" s="140">
        <f t="shared" si="57"/>
        <v>0</v>
      </c>
      <c r="Y107" s="139">
        <f t="shared" si="54"/>
        <v>0</v>
      </c>
      <c r="Z107" s="139">
        <f t="shared" si="54"/>
        <v>0</v>
      </c>
      <c r="AA107" s="139">
        <f t="shared" si="55"/>
        <v>0</v>
      </c>
      <c r="AB107" s="140">
        <f t="shared" si="56"/>
        <v>0</v>
      </c>
    </row>
    <row r="108" spans="1:28" ht="26.25">
      <c r="A108" s="67"/>
      <c r="B108" s="186"/>
      <c r="C108" s="95">
        <v>5000</v>
      </c>
      <c r="D108" s="141" t="s">
        <v>79</v>
      </c>
      <c r="E108" s="139">
        <v>0</v>
      </c>
      <c r="F108" s="139">
        <v>0</v>
      </c>
      <c r="G108" s="139">
        <v>0</v>
      </c>
      <c r="H108" s="140">
        <f t="shared" si="31"/>
        <v>0</v>
      </c>
      <c r="I108" s="139">
        <v>0</v>
      </c>
      <c r="J108" s="139">
        <v>0</v>
      </c>
      <c r="K108" s="139">
        <v>0</v>
      </c>
      <c r="L108" s="140">
        <f t="shared" si="32"/>
        <v>0</v>
      </c>
      <c r="M108" s="139">
        <v>0</v>
      </c>
      <c r="N108" s="139">
        <v>0</v>
      </c>
      <c r="O108" s="139">
        <v>0</v>
      </c>
      <c r="P108" s="140">
        <f t="shared" si="33"/>
        <v>0</v>
      </c>
      <c r="Q108" s="139">
        <v>0</v>
      </c>
      <c r="R108" s="139">
        <v>0</v>
      </c>
      <c r="S108" s="139">
        <v>0</v>
      </c>
      <c r="T108" s="140">
        <f t="shared" si="34"/>
        <v>0</v>
      </c>
      <c r="U108" s="140"/>
      <c r="V108" s="140"/>
      <c r="W108" s="140"/>
      <c r="X108" s="140">
        <f t="shared" si="57"/>
        <v>0</v>
      </c>
      <c r="Y108" s="139">
        <f t="shared" si="54"/>
        <v>0</v>
      </c>
      <c r="Z108" s="139">
        <f t="shared" si="54"/>
        <v>0</v>
      </c>
      <c r="AA108" s="139">
        <f t="shared" si="55"/>
        <v>0</v>
      </c>
      <c r="AB108" s="140">
        <f t="shared" si="56"/>
        <v>0</v>
      </c>
    </row>
    <row r="109" spans="1:28" ht="26.25">
      <c r="A109" s="67"/>
      <c r="B109" s="187"/>
      <c r="C109" s="95">
        <v>6000</v>
      </c>
      <c r="D109" s="141" t="s">
        <v>80</v>
      </c>
      <c r="E109" s="139">
        <v>0</v>
      </c>
      <c r="F109" s="139">
        <v>0</v>
      </c>
      <c r="G109" s="139">
        <v>0</v>
      </c>
      <c r="H109" s="140">
        <f t="shared" si="31"/>
        <v>0</v>
      </c>
      <c r="I109" s="139">
        <v>0</v>
      </c>
      <c r="J109" s="139">
        <v>0</v>
      </c>
      <c r="K109" s="139">
        <v>0</v>
      </c>
      <c r="L109" s="140">
        <f t="shared" si="32"/>
        <v>0</v>
      </c>
      <c r="M109" s="139">
        <v>0</v>
      </c>
      <c r="N109" s="139">
        <v>0</v>
      </c>
      <c r="O109" s="139">
        <v>0</v>
      </c>
      <c r="P109" s="140">
        <f t="shared" si="33"/>
        <v>0</v>
      </c>
      <c r="Q109" s="139">
        <v>0</v>
      </c>
      <c r="R109" s="139">
        <v>0</v>
      </c>
      <c r="S109" s="139">
        <v>0</v>
      </c>
      <c r="T109" s="140">
        <f t="shared" si="34"/>
        <v>0</v>
      </c>
      <c r="U109" s="140"/>
      <c r="V109" s="140"/>
      <c r="W109" s="140"/>
      <c r="X109" s="140">
        <f t="shared" si="57"/>
        <v>0</v>
      </c>
      <c r="Y109" s="139">
        <f t="shared" si="54"/>
        <v>0</v>
      </c>
      <c r="Z109" s="139">
        <f t="shared" si="54"/>
        <v>0</v>
      </c>
      <c r="AA109" s="139">
        <f t="shared" si="55"/>
        <v>0</v>
      </c>
      <c r="AB109" s="140">
        <f t="shared" si="56"/>
        <v>0</v>
      </c>
    </row>
    <row r="110" spans="1:28" ht="26.25">
      <c r="A110" s="67"/>
      <c r="B110" s="185">
        <v>16</v>
      </c>
      <c r="C110" s="84"/>
      <c r="D110" s="148" t="s">
        <v>104</v>
      </c>
      <c r="E110" s="143">
        <f>SUM(E111:E116)</f>
        <v>14978916.199999999</v>
      </c>
      <c r="F110" s="143">
        <f>SUM(F111:F116)</f>
        <v>0</v>
      </c>
      <c r="G110" s="143">
        <f t="shared" ref="G110:AA110" si="58">SUM(G111:G116)</f>
        <v>0</v>
      </c>
      <c r="H110" s="137">
        <f t="shared" si="31"/>
        <v>14978916.199999999</v>
      </c>
      <c r="I110" s="143">
        <f t="shared" si="58"/>
        <v>0</v>
      </c>
      <c r="J110" s="143">
        <f>SUM(J111:J116)</f>
        <v>0</v>
      </c>
      <c r="K110" s="143">
        <f t="shared" si="58"/>
        <v>0</v>
      </c>
      <c r="L110" s="137">
        <f t="shared" si="32"/>
        <v>0</v>
      </c>
      <c r="M110" s="143">
        <f t="shared" si="58"/>
        <v>0</v>
      </c>
      <c r="N110" s="143">
        <f>SUM(N111:N116)</f>
        <v>0</v>
      </c>
      <c r="O110" s="143">
        <f t="shared" si="58"/>
        <v>0</v>
      </c>
      <c r="P110" s="137">
        <f t="shared" si="33"/>
        <v>0</v>
      </c>
      <c r="Q110" s="143">
        <f t="shared" si="58"/>
        <v>13104463.459999999</v>
      </c>
      <c r="R110" s="143">
        <f>SUM(R111:R116)</f>
        <v>0</v>
      </c>
      <c r="S110" s="143">
        <f t="shared" si="58"/>
        <v>0</v>
      </c>
      <c r="T110" s="137">
        <f t="shared" si="34"/>
        <v>13104463.459999999</v>
      </c>
      <c r="U110" s="137"/>
      <c r="V110" s="137"/>
      <c r="W110" s="137"/>
      <c r="X110" s="137"/>
      <c r="Y110" s="143">
        <f t="shared" si="58"/>
        <v>1874452.7399999998</v>
      </c>
      <c r="Z110" s="143">
        <f>SUM(Z111:Z116)</f>
        <v>0</v>
      </c>
      <c r="AA110" s="143">
        <f t="shared" si="58"/>
        <v>0</v>
      </c>
      <c r="AB110" s="137">
        <f>Y110+Z110+AA110</f>
        <v>1874452.7399999998</v>
      </c>
    </row>
    <row r="111" spans="1:28" ht="26.25">
      <c r="A111" s="67"/>
      <c r="B111" s="186"/>
      <c r="C111" s="95">
        <v>1000</v>
      </c>
      <c r="D111" s="141" t="s">
        <v>75</v>
      </c>
      <c r="E111" s="139">
        <v>0</v>
      </c>
      <c r="F111" s="139">
        <v>0</v>
      </c>
      <c r="G111" s="139">
        <v>0</v>
      </c>
      <c r="H111" s="140">
        <f t="shared" si="31"/>
        <v>0</v>
      </c>
      <c r="I111" s="139">
        <v>0</v>
      </c>
      <c r="J111" s="139">
        <v>0</v>
      </c>
      <c r="K111" s="139">
        <v>0</v>
      </c>
      <c r="L111" s="140">
        <f t="shared" si="32"/>
        <v>0</v>
      </c>
      <c r="M111" s="139">
        <v>0</v>
      </c>
      <c r="N111" s="139">
        <v>0</v>
      </c>
      <c r="O111" s="139">
        <v>0</v>
      </c>
      <c r="P111" s="140">
        <f t="shared" si="33"/>
        <v>0</v>
      </c>
      <c r="Q111" s="139">
        <v>0</v>
      </c>
      <c r="R111" s="139">
        <v>0</v>
      </c>
      <c r="S111" s="139">
        <v>0</v>
      </c>
      <c r="T111" s="140">
        <f t="shared" si="34"/>
        <v>0</v>
      </c>
      <c r="U111" s="140"/>
      <c r="V111" s="140"/>
      <c r="W111" s="140"/>
      <c r="X111" s="140"/>
      <c r="Y111" s="139">
        <f t="shared" ref="Y111:Z116" si="59">+E111-I111-M111-Q111-U111</f>
        <v>0</v>
      </c>
      <c r="Z111" s="139">
        <f t="shared" si="59"/>
        <v>0</v>
      </c>
      <c r="AA111" s="139">
        <f t="shared" ref="AA111:AA116" si="60">+G111-K111-O111-S111</f>
        <v>0</v>
      </c>
      <c r="AB111" s="140">
        <f t="shared" ref="AB111:AB116" si="61">+H111-L111-P111-T111-X111</f>
        <v>0</v>
      </c>
    </row>
    <row r="112" spans="1:28" ht="26.25">
      <c r="A112" s="67"/>
      <c r="B112" s="186"/>
      <c r="C112" s="95">
        <v>2000</v>
      </c>
      <c r="D112" s="141" t="s">
        <v>76</v>
      </c>
      <c r="E112" s="139">
        <v>1403670</v>
      </c>
      <c r="F112" s="139">
        <v>0</v>
      </c>
      <c r="G112" s="139">
        <v>0</v>
      </c>
      <c r="H112" s="140">
        <f t="shared" si="31"/>
        <v>1403670</v>
      </c>
      <c r="I112" s="139">
        <v>0</v>
      </c>
      <c r="J112" s="139">
        <v>0</v>
      </c>
      <c r="K112" s="139">
        <v>0</v>
      </c>
      <c r="L112" s="140">
        <f t="shared" si="32"/>
        <v>0</v>
      </c>
      <c r="M112" s="139">
        <v>0</v>
      </c>
      <c r="N112" s="139">
        <v>0</v>
      </c>
      <c r="O112" s="139">
        <v>0</v>
      </c>
      <c r="P112" s="140">
        <f t="shared" si="33"/>
        <v>0</v>
      </c>
      <c r="Q112" s="139">
        <v>1332158.94</v>
      </c>
      <c r="R112" s="139">
        <v>0</v>
      </c>
      <c r="S112" s="139">
        <v>0</v>
      </c>
      <c r="T112" s="140">
        <f t="shared" si="34"/>
        <v>1332158.94</v>
      </c>
      <c r="U112" s="140"/>
      <c r="V112" s="140"/>
      <c r="W112" s="140"/>
      <c r="X112" s="140"/>
      <c r="Y112" s="139">
        <f t="shared" si="59"/>
        <v>71511.060000000056</v>
      </c>
      <c r="Z112" s="139">
        <f t="shared" si="59"/>
        <v>0</v>
      </c>
      <c r="AA112" s="139">
        <f t="shared" si="60"/>
        <v>0</v>
      </c>
      <c r="AB112" s="140">
        <f t="shared" si="61"/>
        <v>71511.060000000056</v>
      </c>
    </row>
    <row r="113" spans="1:28" ht="26.25">
      <c r="A113" s="67"/>
      <c r="B113" s="186"/>
      <c r="C113" s="95">
        <v>3000</v>
      </c>
      <c r="D113" s="141" t="s">
        <v>77</v>
      </c>
      <c r="E113" s="139">
        <v>0</v>
      </c>
      <c r="F113" s="139">
        <v>0</v>
      </c>
      <c r="G113" s="139">
        <v>0</v>
      </c>
      <c r="H113" s="140">
        <f t="shared" si="31"/>
        <v>0</v>
      </c>
      <c r="I113" s="139">
        <v>0</v>
      </c>
      <c r="J113" s="139">
        <v>0</v>
      </c>
      <c r="K113" s="139">
        <v>0</v>
      </c>
      <c r="L113" s="140">
        <f t="shared" si="32"/>
        <v>0</v>
      </c>
      <c r="M113" s="139">
        <v>0</v>
      </c>
      <c r="N113" s="139">
        <v>0</v>
      </c>
      <c r="O113" s="139">
        <v>0</v>
      </c>
      <c r="P113" s="140">
        <f t="shared" si="33"/>
        <v>0</v>
      </c>
      <c r="Q113" s="139">
        <v>0</v>
      </c>
      <c r="R113" s="139">
        <v>0</v>
      </c>
      <c r="S113" s="139">
        <v>0</v>
      </c>
      <c r="T113" s="140">
        <f t="shared" si="34"/>
        <v>0</v>
      </c>
      <c r="U113" s="140"/>
      <c r="V113" s="140"/>
      <c r="W113" s="140"/>
      <c r="X113" s="140"/>
      <c r="Y113" s="139">
        <f t="shared" si="59"/>
        <v>0</v>
      </c>
      <c r="Z113" s="139">
        <f t="shared" si="59"/>
        <v>0</v>
      </c>
      <c r="AA113" s="139">
        <f t="shared" si="60"/>
        <v>0</v>
      </c>
      <c r="AB113" s="140">
        <f t="shared" si="61"/>
        <v>0</v>
      </c>
    </row>
    <row r="114" spans="1:28" ht="51">
      <c r="A114" s="67"/>
      <c r="B114" s="186"/>
      <c r="C114" s="95">
        <v>4000</v>
      </c>
      <c r="D114" s="141" t="s">
        <v>78</v>
      </c>
      <c r="E114" s="139">
        <v>0</v>
      </c>
      <c r="F114" s="139">
        <v>0</v>
      </c>
      <c r="G114" s="139">
        <v>0</v>
      </c>
      <c r="H114" s="140">
        <f t="shared" si="31"/>
        <v>0</v>
      </c>
      <c r="I114" s="139">
        <v>0</v>
      </c>
      <c r="J114" s="139">
        <v>0</v>
      </c>
      <c r="K114" s="139">
        <v>0</v>
      </c>
      <c r="L114" s="140">
        <f t="shared" si="32"/>
        <v>0</v>
      </c>
      <c r="M114" s="139">
        <v>0</v>
      </c>
      <c r="N114" s="139">
        <v>0</v>
      </c>
      <c r="O114" s="139">
        <v>0</v>
      </c>
      <c r="P114" s="140">
        <f t="shared" si="33"/>
        <v>0</v>
      </c>
      <c r="Q114" s="139">
        <v>0</v>
      </c>
      <c r="R114" s="139">
        <v>0</v>
      </c>
      <c r="S114" s="139">
        <v>0</v>
      </c>
      <c r="T114" s="140">
        <f t="shared" si="34"/>
        <v>0</v>
      </c>
      <c r="U114" s="140"/>
      <c r="V114" s="140"/>
      <c r="W114" s="140"/>
      <c r="X114" s="140"/>
      <c r="Y114" s="139">
        <f t="shared" si="59"/>
        <v>0</v>
      </c>
      <c r="Z114" s="139">
        <f t="shared" si="59"/>
        <v>0</v>
      </c>
      <c r="AA114" s="139">
        <f t="shared" si="60"/>
        <v>0</v>
      </c>
      <c r="AB114" s="140">
        <f t="shared" si="61"/>
        <v>0</v>
      </c>
    </row>
    <row r="115" spans="1:28" ht="26.25">
      <c r="A115" s="67"/>
      <c r="B115" s="186"/>
      <c r="C115" s="95">
        <v>5000</v>
      </c>
      <c r="D115" s="141" t="s">
        <v>79</v>
      </c>
      <c r="E115" s="139">
        <v>13575246.199999999</v>
      </c>
      <c r="F115" s="139">
        <v>0</v>
      </c>
      <c r="G115" s="139">
        <v>0</v>
      </c>
      <c r="H115" s="140">
        <f t="shared" si="31"/>
        <v>13575246.199999999</v>
      </c>
      <c r="I115" s="139">
        <v>0</v>
      </c>
      <c r="J115" s="139">
        <v>0</v>
      </c>
      <c r="K115" s="139">
        <v>0</v>
      </c>
      <c r="L115" s="140">
        <f t="shared" si="32"/>
        <v>0</v>
      </c>
      <c r="M115" s="139">
        <v>0</v>
      </c>
      <c r="N115" s="139">
        <v>0</v>
      </c>
      <c r="O115" s="139">
        <v>0</v>
      </c>
      <c r="P115" s="140">
        <f t="shared" si="33"/>
        <v>0</v>
      </c>
      <c r="Q115" s="139">
        <v>11772304.52</v>
      </c>
      <c r="R115" s="139">
        <v>0</v>
      </c>
      <c r="S115" s="139">
        <v>0</v>
      </c>
      <c r="T115" s="140">
        <f t="shared" si="34"/>
        <v>11772304.52</v>
      </c>
      <c r="U115" s="140"/>
      <c r="V115" s="140"/>
      <c r="W115" s="140"/>
      <c r="X115" s="140"/>
      <c r="Y115" s="139">
        <f t="shared" si="59"/>
        <v>1802941.6799999997</v>
      </c>
      <c r="Z115" s="139">
        <f t="shared" si="59"/>
        <v>0</v>
      </c>
      <c r="AA115" s="139">
        <f t="shared" si="60"/>
        <v>0</v>
      </c>
      <c r="AB115" s="140">
        <f t="shared" si="61"/>
        <v>1802941.6799999997</v>
      </c>
    </row>
    <row r="116" spans="1:28" ht="26.25">
      <c r="A116" s="67"/>
      <c r="B116" s="187"/>
      <c r="C116" s="95">
        <v>6000</v>
      </c>
      <c r="D116" s="141" t="s">
        <v>80</v>
      </c>
      <c r="E116" s="139">
        <v>0</v>
      </c>
      <c r="F116" s="139">
        <v>0</v>
      </c>
      <c r="G116" s="139">
        <v>0</v>
      </c>
      <c r="H116" s="140">
        <f t="shared" si="31"/>
        <v>0</v>
      </c>
      <c r="I116" s="139">
        <v>0</v>
      </c>
      <c r="J116" s="139">
        <v>0</v>
      </c>
      <c r="K116" s="139">
        <v>0</v>
      </c>
      <c r="L116" s="140">
        <f t="shared" si="32"/>
        <v>0</v>
      </c>
      <c r="M116" s="139">
        <v>0</v>
      </c>
      <c r="N116" s="139">
        <v>0</v>
      </c>
      <c r="O116" s="139">
        <v>0</v>
      </c>
      <c r="P116" s="140">
        <f t="shared" si="33"/>
        <v>0</v>
      </c>
      <c r="Q116" s="139">
        <v>0</v>
      </c>
      <c r="R116" s="139">
        <v>0</v>
      </c>
      <c r="S116" s="139">
        <v>0</v>
      </c>
      <c r="T116" s="140">
        <f t="shared" si="34"/>
        <v>0</v>
      </c>
      <c r="U116" s="140"/>
      <c r="V116" s="140"/>
      <c r="W116" s="140"/>
      <c r="X116" s="140"/>
      <c r="Y116" s="139">
        <f t="shared" si="59"/>
        <v>0</v>
      </c>
      <c r="Z116" s="139">
        <f t="shared" si="59"/>
        <v>0</v>
      </c>
      <c r="AA116" s="139">
        <f t="shared" si="60"/>
        <v>0</v>
      </c>
      <c r="AB116" s="140">
        <f t="shared" si="61"/>
        <v>0</v>
      </c>
    </row>
    <row r="117" spans="1:28" ht="78.75">
      <c r="A117" s="67"/>
      <c r="B117" s="188">
        <v>17</v>
      </c>
      <c r="C117" s="84"/>
      <c r="D117" s="142" t="s">
        <v>105</v>
      </c>
      <c r="E117" s="143">
        <f>SUM(E118:E123)</f>
        <v>92521157.310000002</v>
      </c>
      <c r="F117" s="143">
        <f>SUM(F118:F123)</f>
        <v>0</v>
      </c>
      <c r="G117" s="143">
        <f t="shared" ref="G117:AA117" si="62">SUM(G118:G123)</f>
        <v>214397</v>
      </c>
      <c r="H117" s="137">
        <f t="shared" si="31"/>
        <v>92735554.310000002</v>
      </c>
      <c r="I117" s="143">
        <f t="shared" si="62"/>
        <v>4430709.99</v>
      </c>
      <c r="J117" s="143">
        <f>SUM(J118:J123)</f>
        <v>0</v>
      </c>
      <c r="K117" s="143">
        <f t="shared" si="62"/>
        <v>0</v>
      </c>
      <c r="L117" s="137">
        <f t="shared" si="32"/>
        <v>4430709.99</v>
      </c>
      <c r="M117" s="143">
        <f t="shared" si="62"/>
        <v>0</v>
      </c>
      <c r="N117" s="143">
        <f>SUM(N118:N123)</f>
        <v>0</v>
      </c>
      <c r="O117" s="143">
        <f t="shared" si="62"/>
        <v>0</v>
      </c>
      <c r="P117" s="137">
        <f t="shared" si="33"/>
        <v>0</v>
      </c>
      <c r="Q117" s="143">
        <f t="shared" si="62"/>
        <v>62249446.519999996</v>
      </c>
      <c r="R117" s="143">
        <f>SUM(R118:R123)</f>
        <v>0</v>
      </c>
      <c r="S117" s="143">
        <f t="shared" si="62"/>
        <v>0</v>
      </c>
      <c r="T117" s="137">
        <f t="shared" si="34"/>
        <v>62249446.519999996</v>
      </c>
      <c r="U117" s="137">
        <f>SUM(U118:U123)</f>
        <v>3742405.97</v>
      </c>
      <c r="V117" s="137">
        <f t="shared" ref="V117:X117" si="63">SUM(V118:V123)</f>
        <v>0</v>
      </c>
      <c r="W117" s="137">
        <f t="shared" si="63"/>
        <v>0</v>
      </c>
      <c r="X117" s="137">
        <f t="shared" si="63"/>
        <v>3742405.97</v>
      </c>
      <c r="Y117" s="143">
        <f t="shared" si="62"/>
        <v>22098594.830000009</v>
      </c>
      <c r="Z117" s="143">
        <f>SUM(Z118:Z123)</f>
        <v>0</v>
      </c>
      <c r="AA117" s="143">
        <f t="shared" si="62"/>
        <v>214397</v>
      </c>
      <c r="AB117" s="137">
        <f>Y117+Z117+AA117</f>
        <v>22312991.830000009</v>
      </c>
    </row>
    <row r="118" spans="1:28" ht="26.25">
      <c r="A118" s="67"/>
      <c r="B118" s="188"/>
      <c r="C118" s="95">
        <v>1000</v>
      </c>
      <c r="D118" s="141" t="s">
        <v>75</v>
      </c>
      <c r="E118" s="139">
        <v>0</v>
      </c>
      <c r="F118" s="139">
        <v>0</v>
      </c>
      <c r="G118" s="139">
        <v>0</v>
      </c>
      <c r="H118" s="140">
        <f t="shared" si="31"/>
        <v>0</v>
      </c>
      <c r="I118" s="139">
        <v>0</v>
      </c>
      <c r="J118" s="139">
        <v>0</v>
      </c>
      <c r="K118" s="139">
        <v>0</v>
      </c>
      <c r="L118" s="140">
        <f t="shared" si="32"/>
        <v>0</v>
      </c>
      <c r="M118" s="139">
        <v>0</v>
      </c>
      <c r="N118" s="139">
        <v>0</v>
      </c>
      <c r="O118" s="139">
        <v>0</v>
      </c>
      <c r="P118" s="140">
        <f t="shared" si="33"/>
        <v>0</v>
      </c>
      <c r="Q118" s="139">
        <v>0</v>
      </c>
      <c r="R118" s="139">
        <v>0</v>
      </c>
      <c r="S118" s="139">
        <v>0</v>
      </c>
      <c r="T118" s="140">
        <f t="shared" si="34"/>
        <v>0</v>
      </c>
      <c r="U118" s="140"/>
      <c r="V118" s="140"/>
      <c r="W118" s="140"/>
      <c r="X118" s="140"/>
      <c r="Y118" s="139">
        <f t="shared" ref="Y118:Z124" si="64">+E118-I118-M118-Q118-U118</f>
        <v>0</v>
      </c>
      <c r="Z118" s="139">
        <f t="shared" si="64"/>
        <v>0</v>
      </c>
      <c r="AA118" s="139">
        <f t="shared" ref="AA118:AA123" si="65">+G118-K118-O118-S118</f>
        <v>0</v>
      </c>
      <c r="AB118" s="140">
        <f t="shared" ref="AB118:AB124" si="66">+H118-L118-P118-T118-X118</f>
        <v>0</v>
      </c>
    </row>
    <row r="119" spans="1:28" ht="26.25">
      <c r="A119" s="67"/>
      <c r="B119" s="188"/>
      <c r="C119" s="95">
        <v>2000</v>
      </c>
      <c r="D119" s="141" t="s">
        <v>76</v>
      </c>
      <c r="E119" s="139">
        <v>12682419.210000001</v>
      </c>
      <c r="F119" s="139">
        <v>0</v>
      </c>
      <c r="G119" s="139">
        <v>0</v>
      </c>
      <c r="H119" s="140">
        <f t="shared" si="31"/>
        <v>12682419.210000001</v>
      </c>
      <c r="I119" s="139">
        <v>1243172</v>
      </c>
      <c r="J119" s="139">
        <v>0</v>
      </c>
      <c r="K119" s="139">
        <v>0</v>
      </c>
      <c r="L119" s="140">
        <f t="shared" si="32"/>
        <v>1243172</v>
      </c>
      <c r="M119" s="139">
        <v>0</v>
      </c>
      <c r="N119" s="139">
        <v>0</v>
      </c>
      <c r="O119" s="139">
        <v>0</v>
      </c>
      <c r="P119" s="140">
        <f t="shared" si="33"/>
        <v>0</v>
      </c>
      <c r="Q119" s="139">
        <v>6665274.75</v>
      </c>
      <c r="R119" s="139">
        <v>0</v>
      </c>
      <c r="S119" s="139">
        <v>0</v>
      </c>
      <c r="T119" s="140">
        <f t="shared" si="34"/>
        <v>6665274.75</v>
      </c>
      <c r="U119" s="140"/>
      <c r="V119" s="140"/>
      <c r="W119" s="140"/>
      <c r="X119" s="140"/>
      <c r="Y119" s="139">
        <f t="shared" si="64"/>
        <v>4773972.4600000009</v>
      </c>
      <c r="Z119" s="139">
        <f t="shared" si="64"/>
        <v>0</v>
      </c>
      <c r="AA119" s="139">
        <f t="shared" si="65"/>
        <v>0</v>
      </c>
      <c r="AB119" s="140">
        <f t="shared" si="66"/>
        <v>4773972.4600000009</v>
      </c>
    </row>
    <row r="120" spans="1:28" ht="26.25">
      <c r="A120" s="67"/>
      <c r="B120" s="188"/>
      <c r="C120" s="95">
        <v>3000</v>
      </c>
      <c r="D120" s="141" t="s">
        <v>77</v>
      </c>
      <c r="E120" s="139">
        <v>0</v>
      </c>
      <c r="F120" s="139">
        <v>0</v>
      </c>
      <c r="G120" s="139">
        <v>0</v>
      </c>
      <c r="H120" s="140">
        <f t="shared" si="31"/>
        <v>0</v>
      </c>
      <c r="I120" s="139">
        <v>0</v>
      </c>
      <c r="J120" s="139">
        <v>0</v>
      </c>
      <c r="K120" s="139">
        <v>0</v>
      </c>
      <c r="L120" s="140">
        <f t="shared" si="32"/>
        <v>0</v>
      </c>
      <c r="M120" s="139">
        <v>0</v>
      </c>
      <c r="N120" s="139">
        <v>0</v>
      </c>
      <c r="O120" s="139">
        <v>0</v>
      </c>
      <c r="P120" s="140">
        <f t="shared" si="33"/>
        <v>0</v>
      </c>
      <c r="Q120" s="139">
        <v>0</v>
      </c>
      <c r="R120" s="139">
        <v>0</v>
      </c>
      <c r="S120" s="139">
        <v>0</v>
      </c>
      <c r="T120" s="140">
        <f t="shared" si="34"/>
        <v>0</v>
      </c>
      <c r="U120" s="140"/>
      <c r="V120" s="140"/>
      <c r="W120" s="140"/>
      <c r="X120" s="140"/>
      <c r="Y120" s="139">
        <f t="shared" si="64"/>
        <v>0</v>
      </c>
      <c r="Z120" s="139">
        <f t="shared" si="64"/>
        <v>0</v>
      </c>
      <c r="AA120" s="139">
        <f t="shared" si="65"/>
        <v>0</v>
      </c>
      <c r="AB120" s="140">
        <f t="shared" si="66"/>
        <v>0</v>
      </c>
    </row>
    <row r="121" spans="1:28" ht="51">
      <c r="A121" s="67"/>
      <c r="B121" s="188"/>
      <c r="C121" s="95">
        <v>4000</v>
      </c>
      <c r="D121" s="141" t="s">
        <v>78</v>
      </c>
      <c r="E121" s="139">
        <v>0</v>
      </c>
      <c r="F121" s="139">
        <v>0</v>
      </c>
      <c r="G121" s="139">
        <v>0</v>
      </c>
      <c r="H121" s="140">
        <f t="shared" si="31"/>
        <v>0</v>
      </c>
      <c r="I121" s="139">
        <v>0</v>
      </c>
      <c r="J121" s="139">
        <v>0</v>
      </c>
      <c r="K121" s="139">
        <v>0</v>
      </c>
      <c r="L121" s="140">
        <f t="shared" si="32"/>
        <v>0</v>
      </c>
      <c r="M121" s="139">
        <v>0</v>
      </c>
      <c r="N121" s="139">
        <v>0</v>
      </c>
      <c r="O121" s="139">
        <v>0</v>
      </c>
      <c r="P121" s="140">
        <f t="shared" si="33"/>
        <v>0</v>
      </c>
      <c r="Q121" s="139">
        <v>0</v>
      </c>
      <c r="R121" s="139">
        <v>0</v>
      </c>
      <c r="S121" s="139">
        <v>0</v>
      </c>
      <c r="T121" s="140">
        <f t="shared" si="34"/>
        <v>0</v>
      </c>
      <c r="U121" s="140"/>
      <c r="V121" s="140"/>
      <c r="W121" s="140"/>
      <c r="X121" s="140"/>
      <c r="Y121" s="139">
        <f t="shared" si="64"/>
        <v>0</v>
      </c>
      <c r="Z121" s="139">
        <f t="shared" si="64"/>
        <v>0</v>
      </c>
      <c r="AA121" s="139">
        <f t="shared" si="65"/>
        <v>0</v>
      </c>
      <c r="AB121" s="140">
        <f t="shared" si="66"/>
        <v>0</v>
      </c>
    </row>
    <row r="122" spans="1:28" ht="26.25">
      <c r="A122" s="67"/>
      <c r="B122" s="188"/>
      <c r="C122" s="95">
        <v>5000</v>
      </c>
      <c r="D122" s="141" t="s">
        <v>79</v>
      </c>
      <c r="E122" s="139">
        <v>72979853.980000004</v>
      </c>
      <c r="F122" s="139">
        <v>0</v>
      </c>
      <c r="G122" s="139">
        <v>214397</v>
      </c>
      <c r="H122" s="140">
        <f t="shared" si="31"/>
        <v>73194250.980000004</v>
      </c>
      <c r="I122" s="139">
        <v>1234555.58</v>
      </c>
      <c r="J122" s="139">
        <v>0</v>
      </c>
      <c r="K122" s="139">
        <v>0</v>
      </c>
      <c r="L122" s="140">
        <f t="shared" si="32"/>
        <v>1234555.58</v>
      </c>
      <c r="M122" s="139">
        <v>0</v>
      </c>
      <c r="N122" s="139">
        <v>0</v>
      </c>
      <c r="O122" s="139">
        <v>0</v>
      </c>
      <c r="P122" s="140">
        <f t="shared" si="33"/>
        <v>0</v>
      </c>
      <c r="Q122" s="139">
        <v>50746858.899999999</v>
      </c>
      <c r="R122" s="139">
        <v>0</v>
      </c>
      <c r="S122" s="139">
        <v>0</v>
      </c>
      <c r="T122" s="140">
        <f t="shared" si="34"/>
        <v>50746858.899999999</v>
      </c>
      <c r="U122" s="140">
        <v>3742405.97</v>
      </c>
      <c r="V122" s="140"/>
      <c r="W122" s="140"/>
      <c r="X122" s="140">
        <f>+U122+V122+W122</f>
        <v>3742405.97</v>
      </c>
      <c r="Y122" s="139">
        <f t="shared" si="64"/>
        <v>17256033.530000009</v>
      </c>
      <c r="Z122" s="139">
        <f t="shared" si="64"/>
        <v>0</v>
      </c>
      <c r="AA122" s="139">
        <f t="shared" si="65"/>
        <v>214397</v>
      </c>
      <c r="AB122" s="140">
        <f t="shared" si="66"/>
        <v>17470430.530000009</v>
      </c>
    </row>
    <row r="123" spans="1:28" ht="27" thickBot="1">
      <c r="A123" s="67"/>
      <c r="B123" s="189"/>
      <c r="C123" s="95">
        <v>6000</v>
      </c>
      <c r="D123" s="141" t="s">
        <v>80</v>
      </c>
      <c r="E123" s="139">
        <v>6858884.1200000001</v>
      </c>
      <c r="F123" s="139">
        <v>0</v>
      </c>
      <c r="G123" s="139">
        <v>0</v>
      </c>
      <c r="H123" s="140">
        <f t="shared" si="31"/>
        <v>6858884.1200000001</v>
      </c>
      <c r="I123" s="139">
        <v>1952982.41</v>
      </c>
      <c r="J123" s="139">
        <v>0</v>
      </c>
      <c r="K123" s="139">
        <v>0</v>
      </c>
      <c r="L123" s="140">
        <f t="shared" si="32"/>
        <v>1952982.41</v>
      </c>
      <c r="M123" s="139">
        <v>0</v>
      </c>
      <c r="N123" s="139">
        <v>0</v>
      </c>
      <c r="O123" s="139">
        <v>0</v>
      </c>
      <c r="P123" s="140">
        <f t="shared" si="33"/>
        <v>0</v>
      </c>
      <c r="Q123" s="139">
        <v>4837312.87</v>
      </c>
      <c r="R123" s="139">
        <v>0</v>
      </c>
      <c r="S123" s="139">
        <v>0</v>
      </c>
      <c r="T123" s="140">
        <f t="shared" si="34"/>
        <v>4837312.87</v>
      </c>
      <c r="U123" s="140"/>
      <c r="V123" s="140"/>
      <c r="W123" s="140"/>
      <c r="X123" s="140"/>
      <c r="Y123" s="139">
        <f t="shared" si="64"/>
        <v>68588.839999999851</v>
      </c>
      <c r="Z123" s="139">
        <f t="shared" si="64"/>
        <v>0</v>
      </c>
      <c r="AA123" s="139">
        <f t="shared" si="65"/>
        <v>0</v>
      </c>
      <c r="AB123" s="140">
        <f t="shared" si="66"/>
        <v>68588.839999999851</v>
      </c>
    </row>
    <row r="124" spans="1:28" ht="28.5" thickBot="1">
      <c r="A124" s="67"/>
      <c r="B124" s="108"/>
      <c r="C124" s="108"/>
      <c r="D124" s="149" t="s">
        <v>106</v>
      </c>
      <c r="E124" s="150">
        <f>E5+E12+E19+E26+E33+E40+E47+E54+E61+E68+E75+E82+E89+E96+E103+E110+E117</f>
        <v>232855571</v>
      </c>
      <c r="F124" s="150">
        <f>F5+F12+F19+F26+F33+F40+F47+F54+F61+F68+F75+F82+F89+F96+F103+F110+F117</f>
        <v>58528338</v>
      </c>
      <c r="G124" s="150">
        <f t="shared" ref="G124:X124" si="67">G5+G12+G19+G26+G33+G40+G47+G54+G61+G68+G75+G82+G89+G96+G103+G110+G117</f>
        <v>87716724</v>
      </c>
      <c r="H124" s="150">
        <f t="shared" si="31"/>
        <v>379100633</v>
      </c>
      <c r="I124" s="150">
        <f t="shared" si="67"/>
        <v>19603652.890000001</v>
      </c>
      <c r="J124" s="150">
        <f>J5+J12+J19+J26+J33+J40+J47+J54+J61+J68+J75+J82+J89+J96+J103+J110+J117</f>
        <v>0</v>
      </c>
      <c r="K124" s="150">
        <f t="shared" si="67"/>
        <v>240000</v>
      </c>
      <c r="L124" s="150">
        <f t="shared" si="67"/>
        <v>19843652.890000001</v>
      </c>
      <c r="M124" s="150">
        <f t="shared" si="67"/>
        <v>0</v>
      </c>
      <c r="N124" s="150">
        <f>N5+N12+N19+N26+N33+N40+N47+N54+N61+N68+N75+N82+N89+N96+N103+N110+N117</f>
        <v>0</v>
      </c>
      <c r="O124" s="150">
        <f t="shared" si="67"/>
        <v>0</v>
      </c>
      <c r="P124" s="150">
        <f t="shared" si="67"/>
        <v>0</v>
      </c>
      <c r="Q124" s="150">
        <f t="shared" si="67"/>
        <v>153629907.00999999</v>
      </c>
      <c r="R124" s="150">
        <f>R5+R12+R19+R26+R33+R40+R47+R54+R61+R68+R75+R82+R89+R96+R103+R110+R117</f>
        <v>58527364.32</v>
      </c>
      <c r="S124" s="150">
        <f t="shared" si="67"/>
        <v>83833890.159999996</v>
      </c>
      <c r="T124" s="150">
        <f t="shared" si="67"/>
        <v>295991161.48999995</v>
      </c>
      <c r="U124" s="150">
        <f t="shared" si="67"/>
        <v>4773685.05</v>
      </c>
      <c r="V124" s="150">
        <f t="shared" si="67"/>
        <v>0</v>
      </c>
      <c r="W124" s="150">
        <f t="shared" si="67"/>
        <v>96180.11</v>
      </c>
      <c r="X124" s="150">
        <f t="shared" si="67"/>
        <v>4869865.16</v>
      </c>
      <c r="Y124" s="150">
        <f t="shared" si="64"/>
        <v>54848326.050000027</v>
      </c>
      <c r="Z124" s="150">
        <f t="shared" si="64"/>
        <v>973.67999999970198</v>
      </c>
      <c r="AA124" s="150">
        <f>+G124-K124-O124-S124-W124</f>
        <v>3546653.7300000037</v>
      </c>
      <c r="AB124" s="150">
        <f t="shared" si="66"/>
        <v>58395953.460000068</v>
      </c>
    </row>
    <row r="125" spans="1:28" ht="41.25" customHeight="1">
      <c r="A125" s="67"/>
      <c r="B125" s="115"/>
      <c r="C125" s="115"/>
      <c r="D125" s="117"/>
      <c r="E125" s="117"/>
      <c r="F125" s="117"/>
      <c r="G125" s="117"/>
      <c r="H125" s="117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5"/>
    </row>
    <row r="126" spans="1:28" ht="41.25" customHeight="1" thickBot="1">
      <c r="A126" s="67"/>
      <c r="B126" s="115"/>
      <c r="C126" s="115"/>
      <c r="D126" s="117"/>
      <c r="E126" s="116"/>
      <c r="F126" s="116"/>
      <c r="G126" s="116"/>
      <c r="H126" s="117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5"/>
    </row>
    <row r="127" spans="1:28" ht="58.5" customHeight="1" thickBot="1">
      <c r="A127" s="67"/>
      <c r="B127" s="115"/>
      <c r="C127" s="115"/>
      <c r="D127" s="151"/>
      <c r="E127" s="183" t="s">
        <v>2</v>
      </c>
      <c r="F127" s="183"/>
      <c r="G127" s="183"/>
      <c r="H127" s="183"/>
      <c r="I127" s="183" t="s">
        <v>3</v>
      </c>
      <c r="J127" s="183"/>
      <c r="K127" s="183"/>
      <c r="L127" s="183"/>
      <c r="M127" s="183" t="s">
        <v>4</v>
      </c>
      <c r="N127" s="183"/>
      <c r="O127" s="183"/>
      <c r="P127" s="183"/>
      <c r="Q127" s="183" t="s">
        <v>5</v>
      </c>
      <c r="R127" s="183"/>
      <c r="S127" s="183"/>
      <c r="T127" s="183"/>
      <c r="U127" s="194" t="s">
        <v>5</v>
      </c>
      <c r="V127" s="195"/>
      <c r="W127" s="195"/>
      <c r="X127" s="196"/>
      <c r="Y127" s="183" t="s">
        <v>6</v>
      </c>
      <c r="Z127" s="183"/>
      <c r="AA127" s="183"/>
      <c r="AB127" s="183"/>
    </row>
    <row r="128" spans="1:28" ht="58.5" customHeight="1" thickBot="1">
      <c r="A128" s="67"/>
      <c r="B128" s="115"/>
      <c r="C128" s="115"/>
      <c r="D128" s="151"/>
      <c r="E128" s="152" t="s">
        <v>8</v>
      </c>
      <c r="F128" s="153" t="s">
        <v>97</v>
      </c>
      <c r="G128" s="152" t="s">
        <v>9</v>
      </c>
      <c r="H128" s="152" t="s">
        <v>7</v>
      </c>
      <c r="I128" s="152" t="s">
        <v>8</v>
      </c>
      <c r="J128" s="153" t="s">
        <v>97</v>
      </c>
      <c r="K128" s="152" t="s">
        <v>9</v>
      </c>
      <c r="L128" s="152" t="s">
        <v>7</v>
      </c>
      <c r="M128" s="152" t="s">
        <v>107</v>
      </c>
      <c r="N128" s="153" t="s">
        <v>97</v>
      </c>
      <c r="O128" s="152" t="s">
        <v>96</v>
      </c>
      <c r="P128" s="152" t="s">
        <v>7</v>
      </c>
      <c r="Q128" s="152" t="s">
        <v>8</v>
      </c>
      <c r="R128" s="153" t="s">
        <v>97</v>
      </c>
      <c r="S128" s="152" t="s">
        <v>9</v>
      </c>
      <c r="T128" s="152" t="s">
        <v>7</v>
      </c>
      <c r="U128" s="152" t="s">
        <v>8</v>
      </c>
      <c r="V128" s="153" t="s">
        <v>97</v>
      </c>
      <c r="W128" s="152" t="s">
        <v>9</v>
      </c>
      <c r="X128" s="152" t="s">
        <v>7</v>
      </c>
      <c r="Y128" s="152" t="s">
        <v>8</v>
      </c>
      <c r="Z128" s="153" t="s">
        <v>97</v>
      </c>
      <c r="AA128" s="152" t="s">
        <v>9</v>
      </c>
      <c r="AB128" s="152" t="s">
        <v>7</v>
      </c>
    </row>
    <row r="129" spans="1:41" ht="58.5" customHeight="1">
      <c r="A129" s="67"/>
      <c r="B129" s="115"/>
      <c r="C129" s="154">
        <v>1000</v>
      </c>
      <c r="D129" s="155" t="s">
        <v>75</v>
      </c>
      <c r="E129" s="156">
        <f t="shared" ref="E129:AB134" si="68">E6+E13+E20+E27+E34+E41+E48+E55+E62+E69+E76+E83+E90+E97+E104+E111+E118</f>
        <v>0</v>
      </c>
      <c r="F129" s="156">
        <f t="shared" si="68"/>
        <v>0</v>
      </c>
      <c r="G129" s="156">
        <f t="shared" si="68"/>
        <v>72218510</v>
      </c>
      <c r="H129" s="156">
        <f t="shared" si="68"/>
        <v>72218510</v>
      </c>
      <c r="I129" s="156">
        <f t="shared" si="68"/>
        <v>0</v>
      </c>
      <c r="J129" s="156">
        <f t="shared" si="68"/>
        <v>0</v>
      </c>
      <c r="K129" s="156">
        <f t="shared" si="68"/>
        <v>0</v>
      </c>
      <c r="L129" s="156">
        <f t="shared" si="68"/>
        <v>0</v>
      </c>
      <c r="M129" s="156">
        <f t="shared" si="68"/>
        <v>0</v>
      </c>
      <c r="N129" s="156">
        <f t="shared" si="68"/>
        <v>0</v>
      </c>
      <c r="O129" s="156">
        <f t="shared" si="68"/>
        <v>0</v>
      </c>
      <c r="P129" s="156">
        <f t="shared" si="68"/>
        <v>0</v>
      </c>
      <c r="Q129" s="156">
        <f t="shared" si="68"/>
        <v>0</v>
      </c>
      <c r="R129" s="156">
        <f t="shared" si="68"/>
        <v>0</v>
      </c>
      <c r="S129" s="156">
        <f t="shared" si="68"/>
        <v>72218057.789999992</v>
      </c>
      <c r="T129" s="156">
        <f t="shared" si="68"/>
        <v>72218057.789999992</v>
      </c>
      <c r="U129" s="156">
        <f t="shared" ref="U129:X134" si="69">+U6+U13+U20+U27+U34+U41+U48+U55+U62+U69+U76+U83+U90+U97+U104+U111+U118</f>
        <v>0</v>
      </c>
      <c r="V129" s="156">
        <f t="shared" si="69"/>
        <v>0</v>
      </c>
      <c r="W129" s="156">
        <f t="shared" si="69"/>
        <v>0</v>
      </c>
      <c r="X129" s="156">
        <f t="shared" si="69"/>
        <v>0</v>
      </c>
      <c r="Y129" s="156">
        <f t="shared" si="68"/>
        <v>0</v>
      </c>
      <c r="Z129" s="156">
        <f t="shared" si="68"/>
        <v>0</v>
      </c>
      <c r="AA129" s="156">
        <f t="shared" si="68"/>
        <v>452.20999999996275</v>
      </c>
      <c r="AB129" s="157">
        <f t="shared" si="68"/>
        <v>452.20999999996275</v>
      </c>
    </row>
    <row r="130" spans="1:41" ht="58.5" customHeight="1">
      <c r="A130" s="67"/>
      <c r="B130" s="115"/>
      <c r="C130" s="158">
        <v>2000</v>
      </c>
      <c r="D130" s="159" t="s">
        <v>76</v>
      </c>
      <c r="E130" s="160">
        <f t="shared" si="68"/>
        <v>15215664.210000001</v>
      </c>
      <c r="F130" s="160">
        <f t="shared" si="68"/>
        <v>0</v>
      </c>
      <c r="G130" s="160">
        <f t="shared" si="68"/>
        <v>3922748</v>
      </c>
      <c r="H130" s="160">
        <f t="shared" si="68"/>
        <v>19138412.210000001</v>
      </c>
      <c r="I130" s="160">
        <f t="shared" si="68"/>
        <v>1609230.31</v>
      </c>
      <c r="J130" s="160">
        <f t="shared" si="68"/>
        <v>0</v>
      </c>
      <c r="K130" s="160">
        <f t="shared" si="68"/>
        <v>0</v>
      </c>
      <c r="L130" s="160">
        <f t="shared" si="68"/>
        <v>1609230.31</v>
      </c>
      <c r="M130" s="160">
        <f t="shared" si="68"/>
        <v>0</v>
      </c>
      <c r="N130" s="160">
        <f t="shared" si="68"/>
        <v>0</v>
      </c>
      <c r="O130" s="160">
        <f t="shared" si="68"/>
        <v>0</v>
      </c>
      <c r="P130" s="160">
        <f t="shared" si="68"/>
        <v>0</v>
      </c>
      <c r="Q130" s="160">
        <f t="shared" si="68"/>
        <v>8444391</v>
      </c>
      <c r="R130" s="160">
        <f t="shared" si="68"/>
        <v>0</v>
      </c>
      <c r="S130" s="160">
        <f t="shared" si="68"/>
        <v>3358318.67</v>
      </c>
      <c r="T130" s="160">
        <f t="shared" si="68"/>
        <v>11802709.67</v>
      </c>
      <c r="U130" s="160">
        <f t="shared" si="69"/>
        <v>21000</v>
      </c>
      <c r="V130" s="160">
        <f t="shared" si="69"/>
        <v>0</v>
      </c>
      <c r="W130" s="160">
        <f t="shared" si="69"/>
        <v>96180.11</v>
      </c>
      <c r="X130" s="160">
        <f t="shared" si="69"/>
        <v>117180.11</v>
      </c>
      <c r="Y130" s="160">
        <f t="shared" si="68"/>
        <v>5141042.9000000013</v>
      </c>
      <c r="Z130" s="160">
        <f t="shared" si="68"/>
        <v>0</v>
      </c>
      <c r="AA130" s="160">
        <f t="shared" si="68"/>
        <v>468249.22000000009</v>
      </c>
      <c r="AB130" s="161">
        <f t="shared" si="68"/>
        <v>5609292.120000001</v>
      </c>
    </row>
    <row r="131" spans="1:41" ht="58.5" customHeight="1">
      <c r="A131" s="67"/>
      <c r="B131" s="115"/>
      <c r="C131" s="158">
        <v>3000</v>
      </c>
      <c r="D131" s="159" t="s">
        <v>77</v>
      </c>
      <c r="E131" s="160">
        <f t="shared" si="68"/>
        <v>50602814</v>
      </c>
      <c r="F131" s="160">
        <f t="shared" si="68"/>
        <v>16918000</v>
      </c>
      <c r="G131" s="160">
        <f t="shared" si="68"/>
        <v>9171069</v>
      </c>
      <c r="H131" s="160">
        <f t="shared" si="68"/>
        <v>76691883</v>
      </c>
      <c r="I131" s="160">
        <f t="shared" si="68"/>
        <v>1117206.5900000001</v>
      </c>
      <c r="J131" s="160">
        <f t="shared" si="68"/>
        <v>0</v>
      </c>
      <c r="K131" s="160">
        <f t="shared" si="68"/>
        <v>240000</v>
      </c>
      <c r="L131" s="160">
        <f t="shared" si="68"/>
        <v>1357206.59</v>
      </c>
      <c r="M131" s="160">
        <f t="shared" si="68"/>
        <v>0</v>
      </c>
      <c r="N131" s="160">
        <f t="shared" si="68"/>
        <v>0</v>
      </c>
      <c r="O131" s="160">
        <f t="shared" si="68"/>
        <v>0</v>
      </c>
      <c r="P131" s="160">
        <f t="shared" si="68"/>
        <v>0</v>
      </c>
      <c r="Q131" s="160">
        <f t="shared" si="68"/>
        <v>40837856.649999999</v>
      </c>
      <c r="R131" s="160">
        <f t="shared" si="68"/>
        <v>16918000</v>
      </c>
      <c r="S131" s="160">
        <f t="shared" si="68"/>
        <v>7757987.9500000011</v>
      </c>
      <c r="T131" s="160">
        <f t="shared" si="68"/>
        <v>65513844.600000001</v>
      </c>
      <c r="U131" s="160">
        <f t="shared" si="69"/>
        <v>670341</v>
      </c>
      <c r="V131" s="160">
        <f t="shared" si="69"/>
        <v>0</v>
      </c>
      <c r="W131" s="160">
        <f t="shared" si="69"/>
        <v>0</v>
      </c>
      <c r="X131" s="160">
        <f t="shared" si="69"/>
        <v>670341</v>
      </c>
      <c r="Y131" s="160">
        <f t="shared" si="68"/>
        <v>7977409.7600000016</v>
      </c>
      <c r="Z131" s="160">
        <f t="shared" si="68"/>
        <v>0</v>
      </c>
      <c r="AA131" s="160">
        <f t="shared" si="68"/>
        <v>1173081.0499999991</v>
      </c>
      <c r="AB131" s="161">
        <f t="shared" si="68"/>
        <v>9150490.8100000005</v>
      </c>
    </row>
    <row r="132" spans="1:41" ht="58.5" customHeight="1">
      <c r="A132" s="67"/>
      <c r="B132" s="115"/>
      <c r="C132" s="158">
        <v>4000</v>
      </c>
      <c r="D132" s="159" t="s">
        <v>78</v>
      </c>
      <c r="E132" s="160">
        <f t="shared" si="68"/>
        <v>487500</v>
      </c>
      <c r="F132" s="160">
        <f t="shared" si="68"/>
        <v>0</v>
      </c>
      <c r="G132" s="160">
        <f t="shared" si="68"/>
        <v>0</v>
      </c>
      <c r="H132" s="160">
        <f t="shared" si="68"/>
        <v>487500</v>
      </c>
      <c r="I132" s="160">
        <f t="shared" si="68"/>
        <v>0</v>
      </c>
      <c r="J132" s="160">
        <f t="shared" si="68"/>
        <v>0</v>
      </c>
      <c r="K132" s="160">
        <f t="shared" si="68"/>
        <v>0</v>
      </c>
      <c r="L132" s="160">
        <f t="shared" si="68"/>
        <v>0</v>
      </c>
      <c r="M132" s="160">
        <f t="shared" si="68"/>
        <v>0</v>
      </c>
      <c r="N132" s="160">
        <f t="shared" si="68"/>
        <v>0</v>
      </c>
      <c r="O132" s="160">
        <f t="shared" si="68"/>
        <v>0</v>
      </c>
      <c r="P132" s="160">
        <f t="shared" si="68"/>
        <v>0</v>
      </c>
      <c r="Q132" s="160">
        <f t="shared" si="68"/>
        <v>118888.63</v>
      </c>
      <c r="R132" s="160">
        <f t="shared" si="68"/>
        <v>0</v>
      </c>
      <c r="S132" s="160">
        <f t="shared" si="68"/>
        <v>0</v>
      </c>
      <c r="T132" s="160">
        <f t="shared" si="68"/>
        <v>118888.63</v>
      </c>
      <c r="U132" s="160">
        <f t="shared" si="69"/>
        <v>205200</v>
      </c>
      <c r="V132" s="160">
        <f t="shared" si="69"/>
        <v>0</v>
      </c>
      <c r="W132" s="160">
        <f t="shared" si="69"/>
        <v>0</v>
      </c>
      <c r="X132" s="160">
        <f t="shared" si="69"/>
        <v>205200</v>
      </c>
      <c r="Y132" s="160">
        <f t="shared" si="68"/>
        <v>163411.37</v>
      </c>
      <c r="Z132" s="160">
        <f t="shared" si="68"/>
        <v>0</v>
      </c>
      <c r="AA132" s="160">
        <f t="shared" si="68"/>
        <v>0</v>
      </c>
      <c r="AB132" s="161">
        <f t="shared" si="68"/>
        <v>163411.37</v>
      </c>
    </row>
    <row r="133" spans="1:41" ht="58.5" customHeight="1">
      <c r="A133" s="67"/>
      <c r="B133" s="115"/>
      <c r="C133" s="158">
        <v>5000</v>
      </c>
      <c r="D133" s="159" t="s">
        <v>79</v>
      </c>
      <c r="E133" s="160">
        <f t="shared" si="68"/>
        <v>145990708.67000002</v>
      </c>
      <c r="F133" s="160">
        <f>+F73+F87</f>
        <v>41610338</v>
      </c>
      <c r="G133" s="160">
        <f t="shared" si="68"/>
        <v>714397</v>
      </c>
      <c r="H133" s="160">
        <f t="shared" si="68"/>
        <v>188315443.67000002</v>
      </c>
      <c r="I133" s="160">
        <f t="shared" si="68"/>
        <v>14924233.58</v>
      </c>
      <c r="J133" s="160">
        <f t="shared" si="68"/>
        <v>0</v>
      </c>
      <c r="K133" s="160">
        <f t="shared" si="68"/>
        <v>0</v>
      </c>
      <c r="L133" s="160">
        <f t="shared" si="68"/>
        <v>14924233.58</v>
      </c>
      <c r="M133" s="160">
        <f t="shared" si="68"/>
        <v>0</v>
      </c>
      <c r="N133" s="160">
        <f t="shared" si="68"/>
        <v>0</v>
      </c>
      <c r="O133" s="160">
        <f t="shared" si="68"/>
        <v>0</v>
      </c>
      <c r="P133" s="160">
        <f t="shared" si="68"/>
        <v>0</v>
      </c>
      <c r="Q133" s="160">
        <f t="shared" si="68"/>
        <v>99391457.859999985</v>
      </c>
      <c r="R133" s="160">
        <f t="shared" si="68"/>
        <v>41609364.32</v>
      </c>
      <c r="S133" s="160">
        <f t="shared" si="68"/>
        <v>499525.75</v>
      </c>
      <c r="T133" s="160">
        <f t="shared" si="68"/>
        <v>141500347.93000001</v>
      </c>
      <c r="U133" s="160">
        <f t="shared" si="69"/>
        <v>3877144.0500000003</v>
      </c>
      <c r="V133" s="160">
        <f t="shared" si="69"/>
        <v>0</v>
      </c>
      <c r="W133" s="160">
        <f t="shared" si="69"/>
        <v>0</v>
      </c>
      <c r="X133" s="160">
        <f t="shared" si="69"/>
        <v>3877144.0500000003</v>
      </c>
      <c r="Y133" s="160">
        <f t="shared" si="68"/>
        <v>27797873.180000007</v>
      </c>
      <c r="Z133" s="160">
        <f t="shared" si="68"/>
        <v>973.67999999877065</v>
      </c>
      <c r="AA133" s="160">
        <f t="shared" si="68"/>
        <v>214871.25</v>
      </c>
      <c r="AB133" s="161">
        <f t="shared" si="68"/>
        <v>28013718.110000003</v>
      </c>
    </row>
    <row r="134" spans="1:41" ht="58.5" customHeight="1" thickBot="1">
      <c r="A134" s="67"/>
      <c r="B134" s="115"/>
      <c r="C134" s="162">
        <v>6000</v>
      </c>
      <c r="D134" s="163" t="s">
        <v>80</v>
      </c>
      <c r="E134" s="164">
        <f t="shared" si="68"/>
        <v>20558884.120000001</v>
      </c>
      <c r="F134" s="164">
        <f t="shared" si="68"/>
        <v>0</v>
      </c>
      <c r="G134" s="164">
        <f t="shared" si="68"/>
        <v>1690000</v>
      </c>
      <c r="H134" s="164">
        <f t="shared" si="68"/>
        <v>22248884.120000001</v>
      </c>
      <c r="I134" s="164">
        <f t="shared" si="68"/>
        <v>1952982.41</v>
      </c>
      <c r="J134" s="164">
        <f t="shared" si="68"/>
        <v>0</v>
      </c>
      <c r="K134" s="164">
        <f t="shared" si="68"/>
        <v>0</v>
      </c>
      <c r="L134" s="164">
        <f t="shared" si="68"/>
        <v>1952982.41</v>
      </c>
      <c r="M134" s="164">
        <f t="shared" si="68"/>
        <v>0</v>
      </c>
      <c r="N134" s="164">
        <f t="shared" si="68"/>
        <v>0</v>
      </c>
      <c r="O134" s="164">
        <f t="shared" si="68"/>
        <v>0</v>
      </c>
      <c r="P134" s="164">
        <f t="shared" si="68"/>
        <v>0</v>
      </c>
      <c r="Q134" s="164">
        <f t="shared" si="68"/>
        <v>4837312.87</v>
      </c>
      <c r="R134" s="164">
        <f t="shared" si="68"/>
        <v>0</v>
      </c>
      <c r="S134" s="164">
        <f t="shared" si="68"/>
        <v>0</v>
      </c>
      <c r="T134" s="164">
        <f t="shared" si="68"/>
        <v>4837312.87</v>
      </c>
      <c r="U134" s="164">
        <f t="shared" si="69"/>
        <v>0</v>
      </c>
      <c r="V134" s="164">
        <f t="shared" si="69"/>
        <v>0</v>
      </c>
      <c r="W134" s="164">
        <f t="shared" si="69"/>
        <v>0</v>
      </c>
      <c r="X134" s="164">
        <f t="shared" si="69"/>
        <v>0</v>
      </c>
      <c r="Y134" s="164">
        <f t="shared" si="68"/>
        <v>13768588.84</v>
      </c>
      <c r="Z134" s="164">
        <f t="shared" si="68"/>
        <v>0</v>
      </c>
      <c r="AA134" s="164">
        <f t="shared" si="68"/>
        <v>1690000</v>
      </c>
      <c r="AB134" s="165">
        <f t="shared" si="68"/>
        <v>15458588.84</v>
      </c>
    </row>
    <row r="135" spans="1:41" ht="58.5" customHeight="1" thickBot="1">
      <c r="A135" s="67"/>
      <c r="B135" s="115"/>
      <c r="C135" s="115"/>
      <c r="D135" s="166" t="s">
        <v>106</v>
      </c>
      <c r="E135" s="167">
        <f>SUM(E129:E134)</f>
        <v>232855571.00000003</v>
      </c>
      <c r="F135" s="167">
        <f t="shared" ref="F135:AB135" si="70">SUM(F129:F134)</f>
        <v>58528338</v>
      </c>
      <c r="G135" s="167">
        <f t="shared" si="70"/>
        <v>87716724</v>
      </c>
      <c r="H135" s="167">
        <f t="shared" si="70"/>
        <v>379100633</v>
      </c>
      <c r="I135" s="167">
        <f t="shared" si="70"/>
        <v>19603652.890000001</v>
      </c>
      <c r="J135" s="167">
        <f t="shared" si="70"/>
        <v>0</v>
      </c>
      <c r="K135" s="167">
        <f t="shared" si="70"/>
        <v>240000</v>
      </c>
      <c r="L135" s="167">
        <f t="shared" si="70"/>
        <v>19843652.890000001</v>
      </c>
      <c r="M135" s="167">
        <f t="shared" si="70"/>
        <v>0</v>
      </c>
      <c r="N135" s="167">
        <f t="shared" si="70"/>
        <v>0</v>
      </c>
      <c r="O135" s="167">
        <f t="shared" si="70"/>
        <v>0</v>
      </c>
      <c r="P135" s="167">
        <f t="shared" si="70"/>
        <v>0</v>
      </c>
      <c r="Q135" s="167">
        <f t="shared" si="70"/>
        <v>153629907.00999999</v>
      </c>
      <c r="R135" s="167">
        <f t="shared" si="70"/>
        <v>58527364.32</v>
      </c>
      <c r="S135" s="167">
        <f t="shared" si="70"/>
        <v>83833890.159999996</v>
      </c>
      <c r="T135" s="167">
        <f t="shared" si="70"/>
        <v>295991161.49000001</v>
      </c>
      <c r="U135" s="167">
        <f>SUM(U129:U134)</f>
        <v>4773685.0500000007</v>
      </c>
      <c r="V135" s="167">
        <f t="shared" ref="V135:X135" si="71">SUM(V129:V134)</f>
        <v>0</v>
      </c>
      <c r="W135" s="167">
        <f t="shared" si="71"/>
        <v>96180.11</v>
      </c>
      <c r="X135" s="167">
        <f t="shared" si="71"/>
        <v>4869865.16</v>
      </c>
      <c r="Y135" s="167">
        <f t="shared" si="70"/>
        <v>54848326.050000012</v>
      </c>
      <c r="Z135" s="167">
        <f t="shared" si="70"/>
        <v>973.67999999877065</v>
      </c>
      <c r="AA135" s="167">
        <f t="shared" si="70"/>
        <v>3546653.7299999991</v>
      </c>
      <c r="AB135" s="167">
        <f t="shared" si="70"/>
        <v>58395953.460000008</v>
      </c>
    </row>
    <row r="136" spans="1:41" ht="21">
      <c r="A136" s="67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</row>
    <row r="137" spans="1:41" ht="37.5" customHeight="1">
      <c r="A137" s="67"/>
      <c r="B137" s="115"/>
      <c r="C137" s="115"/>
      <c r="D137" s="115"/>
      <c r="E137" s="132">
        <f>+E124-E135</f>
        <v>0</v>
      </c>
      <c r="F137" s="132">
        <f t="shared" ref="F137:AO137" si="72">+F124-F135</f>
        <v>0</v>
      </c>
      <c r="G137" s="132">
        <f t="shared" si="72"/>
        <v>0</v>
      </c>
      <c r="H137" s="132">
        <f t="shared" si="72"/>
        <v>0</v>
      </c>
      <c r="I137" s="132">
        <f t="shared" si="72"/>
        <v>0</v>
      </c>
      <c r="J137" s="132">
        <f t="shared" si="72"/>
        <v>0</v>
      </c>
      <c r="K137" s="132">
        <f t="shared" si="72"/>
        <v>0</v>
      </c>
      <c r="L137" s="132">
        <f t="shared" si="72"/>
        <v>0</v>
      </c>
      <c r="M137" s="132">
        <f t="shared" si="72"/>
        <v>0</v>
      </c>
      <c r="N137" s="132">
        <f t="shared" si="72"/>
        <v>0</v>
      </c>
      <c r="O137" s="132">
        <f t="shared" si="72"/>
        <v>0</v>
      </c>
      <c r="P137" s="132">
        <f t="shared" si="72"/>
        <v>0</v>
      </c>
      <c r="Q137" s="132">
        <f t="shared" si="72"/>
        <v>0</v>
      </c>
      <c r="R137" s="132">
        <f t="shared" si="72"/>
        <v>0</v>
      </c>
      <c r="S137" s="132">
        <f t="shared" si="72"/>
        <v>0</v>
      </c>
      <c r="T137" s="132">
        <f t="shared" si="72"/>
        <v>0</v>
      </c>
      <c r="U137" s="132">
        <f>+U124-U135</f>
        <v>0</v>
      </c>
      <c r="V137" s="132">
        <f t="shared" ref="V137:X137" si="73">+V124-V135</f>
        <v>0</v>
      </c>
      <c r="W137" s="132">
        <f t="shared" si="73"/>
        <v>0</v>
      </c>
      <c r="X137" s="132">
        <f t="shared" si="73"/>
        <v>0</v>
      </c>
      <c r="Y137" s="132">
        <f t="shared" si="72"/>
        <v>0</v>
      </c>
      <c r="Z137" s="132">
        <f t="shared" si="72"/>
        <v>9.3132257461547852E-10</v>
      </c>
      <c r="AA137" s="132">
        <f t="shared" si="72"/>
        <v>4.6566128730773926E-9</v>
      </c>
      <c r="AB137" s="132">
        <f t="shared" si="72"/>
        <v>5.9604644775390625E-8</v>
      </c>
      <c r="AC137" s="132">
        <f t="shared" si="72"/>
        <v>0</v>
      </c>
      <c r="AD137" s="132">
        <f t="shared" si="72"/>
        <v>0</v>
      </c>
      <c r="AE137" s="132">
        <f t="shared" si="72"/>
        <v>0</v>
      </c>
      <c r="AF137" s="132">
        <f t="shared" si="72"/>
        <v>0</v>
      </c>
      <c r="AG137" s="132">
        <f t="shared" si="72"/>
        <v>0</v>
      </c>
      <c r="AH137" s="132">
        <f t="shared" si="72"/>
        <v>0</v>
      </c>
      <c r="AI137" s="132">
        <f t="shared" si="72"/>
        <v>0</v>
      </c>
      <c r="AJ137" s="132">
        <f t="shared" si="72"/>
        <v>0</v>
      </c>
      <c r="AK137" s="132">
        <f t="shared" si="72"/>
        <v>0</v>
      </c>
      <c r="AL137" s="132">
        <f t="shared" si="72"/>
        <v>0</v>
      </c>
      <c r="AM137" s="132">
        <f t="shared" si="72"/>
        <v>0</v>
      </c>
      <c r="AN137" s="132">
        <f t="shared" si="72"/>
        <v>0</v>
      </c>
      <c r="AO137" s="132">
        <f t="shared" si="72"/>
        <v>0</v>
      </c>
    </row>
    <row r="138" spans="1:41" ht="37.5" customHeight="1"/>
    <row r="139" spans="1:41" ht="37.5" customHeight="1"/>
    <row r="140" spans="1:41" ht="37.5" customHeight="1"/>
  </sheetData>
  <mergeCells count="33">
    <mergeCell ref="B5:B11"/>
    <mergeCell ref="B2:B4"/>
    <mergeCell ref="C2:C4"/>
    <mergeCell ref="D2:D4"/>
    <mergeCell ref="E2:AB2"/>
    <mergeCell ref="E3:H3"/>
    <mergeCell ref="I3:L3"/>
    <mergeCell ref="M3:P3"/>
    <mergeCell ref="Q3:T3"/>
    <mergeCell ref="U3:X3"/>
    <mergeCell ref="Y3:AB3"/>
    <mergeCell ref="B89:B95"/>
    <mergeCell ref="B12:B18"/>
    <mergeCell ref="B19:B25"/>
    <mergeCell ref="B26:B32"/>
    <mergeCell ref="B33:B39"/>
    <mergeCell ref="B40:B46"/>
    <mergeCell ref="B47:B53"/>
    <mergeCell ref="B54:B60"/>
    <mergeCell ref="B61:B67"/>
    <mergeCell ref="B68:B74"/>
    <mergeCell ref="B75:B81"/>
    <mergeCell ref="B82:B88"/>
    <mergeCell ref="M127:P127"/>
    <mergeCell ref="Q127:T127"/>
    <mergeCell ref="U127:X127"/>
    <mergeCell ref="Y127:AB127"/>
    <mergeCell ref="B96:B102"/>
    <mergeCell ref="B103:B109"/>
    <mergeCell ref="B110:B116"/>
    <mergeCell ref="B117:B123"/>
    <mergeCell ref="E127:H127"/>
    <mergeCell ref="I127:L127"/>
  </mergeCells>
  <printOptions horizontalCentered="1"/>
  <pageMargins left="0.23622047244094491" right="0.23622047244094491" top="0.74803149606299213" bottom="0.74803149606299213" header="0.31496062992125984" footer="0.31496062992125984"/>
  <pageSetup paperSize="214" scale="1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9"/>
  <sheetViews>
    <sheetView view="pageBreakPreview" zoomScale="106" zoomScaleNormal="40" zoomScaleSheetLayoutView="106" workbookViewId="0">
      <selection activeCell="D7" sqref="D7"/>
    </sheetView>
  </sheetViews>
  <sheetFormatPr baseColWidth="10" defaultColWidth="11.42578125" defaultRowHeight="12.75"/>
  <cols>
    <col min="1" max="1" width="3.5703125" style="133" customWidth="1"/>
    <col min="2" max="2" width="11.42578125" style="133"/>
    <col min="3" max="3" width="13.5703125" style="133" customWidth="1"/>
    <col min="4" max="4" width="87.28515625" style="133" customWidth="1"/>
    <col min="5" max="5" width="35.28515625" style="133" customWidth="1"/>
    <col min="6" max="6" width="36.42578125" style="133" customWidth="1"/>
    <col min="7" max="7" width="37.140625" style="133" customWidth="1"/>
    <col min="8" max="8" width="34.5703125" style="133" customWidth="1"/>
    <col min="9" max="9" width="39.5703125" style="133" customWidth="1"/>
    <col min="10" max="10" width="37.140625" style="133" customWidth="1"/>
    <col min="11" max="11" width="31" style="133" customWidth="1"/>
    <col min="12" max="12" width="37.5703125" style="133" customWidth="1"/>
    <col min="13" max="16" width="31" style="133" hidden="1" customWidth="1"/>
    <col min="17" max="17" width="38.28515625" style="133" customWidth="1"/>
    <col min="18" max="18" width="34.140625" style="133" customWidth="1"/>
    <col min="19" max="19" width="38" style="133" customWidth="1"/>
    <col min="20" max="24" width="37.140625" style="133" customWidth="1"/>
    <col min="25" max="25" width="40.5703125" style="133" customWidth="1"/>
    <col min="26" max="26" width="36" style="133" customWidth="1"/>
    <col min="27" max="27" width="36.85546875" style="133" customWidth="1"/>
    <col min="28" max="28" width="39" style="133" customWidth="1"/>
    <col min="29" max="16384" width="11.42578125" style="133"/>
  </cols>
  <sheetData>
    <row r="1" spans="1:28" s="135" customFormat="1" ht="27" thickBot="1">
      <c r="A1" s="134"/>
      <c r="B1" s="191" t="s">
        <v>69</v>
      </c>
      <c r="C1" s="191" t="s">
        <v>70</v>
      </c>
      <c r="D1" s="183" t="s">
        <v>71</v>
      </c>
      <c r="E1" s="192" t="s">
        <v>1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1:28" s="135" customFormat="1" ht="27" thickBot="1">
      <c r="A2" s="134"/>
      <c r="B2" s="191"/>
      <c r="C2" s="191"/>
      <c r="D2" s="183"/>
      <c r="E2" s="183" t="s">
        <v>2</v>
      </c>
      <c r="F2" s="183"/>
      <c r="G2" s="183"/>
      <c r="H2" s="183"/>
      <c r="I2" s="183" t="s">
        <v>3</v>
      </c>
      <c r="J2" s="183"/>
      <c r="K2" s="183"/>
      <c r="L2" s="183"/>
      <c r="M2" s="183" t="s">
        <v>4</v>
      </c>
      <c r="N2" s="183"/>
      <c r="O2" s="183"/>
      <c r="P2" s="183"/>
      <c r="Q2" s="183" t="s">
        <v>72</v>
      </c>
      <c r="R2" s="183"/>
      <c r="S2" s="183"/>
      <c r="T2" s="183"/>
      <c r="U2" s="183" t="s">
        <v>5</v>
      </c>
      <c r="V2" s="183"/>
      <c r="W2" s="183"/>
      <c r="X2" s="183"/>
      <c r="Y2" s="192" t="s">
        <v>6</v>
      </c>
      <c r="Z2" s="192"/>
      <c r="AA2" s="192"/>
      <c r="AB2" s="192"/>
    </row>
    <row r="3" spans="1:28" s="135" customFormat="1" ht="53.25" thickBot="1">
      <c r="A3" s="134"/>
      <c r="B3" s="191"/>
      <c r="C3" s="191"/>
      <c r="D3" s="183"/>
      <c r="E3" s="68" t="s">
        <v>8</v>
      </c>
      <c r="F3" s="68" t="s">
        <v>97</v>
      </c>
      <c r="G3" s="68" t="s">
        <v>9</v>
      </c>
      <c r="H3" s="68" t="s">
        <v>7</v>
      </c>
      <c r="I3" s="68" t="s">
        <v>8</v>
      </c>
      <c r="J3" s="68" t="s">
        <v>97</v>
      </c>
      <c r="K3" s="68" t="s">
        <v>9</v>
      </c>
      <c r="L3" s="68" t="s">
        <v>7</v>
      </c>
      <c r="M3" s="68" t="s">
        <v>8</v>
      </c>
      <c r="N3" s="68" t="s">
        <v>97</v>
      </c>
      <c r="O3" s="68" t="s">
        <v>9</v>
      </c>
      <c r="P3" s="68" t="s">
        <v>7</v>
      </c>
      <c r="Q3" s="68" t="s">
        <v>8</v>
      </c>
      <c r="R3" s="68" t="s">
        <v>97</v>
      </c>
      <c r="S3" s="68" t="s">
        <v>9</v>
      </c>
      <c r="T3" s="68" t="s">
        <v>7</v>
      </c>
      <c r="U3" s="68" t="s">
        <v>8</v>
      </c>
      <c r="V3" s="68" t="s">
        <v>97</v>
      </c>
      <c r="W3" s="68" t="s">
        <v>9</v>
      </c>
      <c r="X3" s="68" t="s">
        <v>7</v>
      </c>
      <c r="Y3" s="68" t="s">
        <v>8</v>
      </c>
      <c r="Z3" s="68" t="s">
        <v>97</v>
      </c>
      <c r="AA3" s="68" t="s">
        <v>9</v>
      </c>
      <c r="AB3" s="68" t="s">
        <v>7</v>
      </c>
    </row>
    <row r="4" spans="1:28" ht="52.5">
      <c r="A4" s="74"/>
      <c r="B4" s="190">
        <v>1</v>
      </c>
      <c r="C4" s="70"/>
      <c r="D4" s="136" t="s">
        <v>74</v>
      </c>
      <c r="E4" s="137">
        <f>SUM(E5:E10)</f>
        <v>0</v>
      </c>
      <c r="F4" s="137">
        <f>SUM(F5:F10)</f>
        <v>0</v>
      </c>
      <c r="G4" s="137">
        <f t="shared" ref="G4:AA4" si="0">SUM(G5:G10)</f>
        <v>20230879.710000001</v>
      </c>
      <c r="H4" s="137">
        <f>E4+F4+G4</f>
        <v>20230879.710000001</v>
      </c>
      <c r="I4" s="137">
        <f t="shared" si="0"/>
        <v>0</v>
      </c>
      <c r="J4" s="137">
        <f>SUM(J5:J10)</f>
        <v>0</v>
      </c>
      <c r="K4" s="137">
        <f t="shared" si="0"/>
        <v>522232</v>
      </c>
      <c r="L4" s="137">
        <f>I4+J4+K4</f>
        <v>522232</v>
      </c>
      <c r="M4" s="137">
        <f t="shared" si="0"/>
        <v>0</v>
      </c>
      <c r="N4" s="137">
        <f>SUM(N5:N10)</f>
        <v>0</v>
      </c>
      <c r="O4" s="137">
        <f t="shared" si="0"/>
        <v>0</v>
      </c>
      <c r="P4" s="137">
        <f>M4+N4+O4</f>
        <v>0</v>
      </c>
      <c r="Q4" s="137">
        <f t="shared" si="0"/>
        <v>0</v>
      </c>
      <c r="R4" s="137">
        <f>SUM(R5:R10)</f>
        <v>0</v>
      </c>
      <c r="S4" s="137">
        <f t="shared" si="0"/>
        <v>15339653.969999999</v>
      </c>
      <c r="T4" s="137">
        <f>Q4+R4+S4</f>
        <v>15339653.969999999</v>
      </c>
      <c r="U4" s="137">
        <f t="shared" si="0"/>
        <v>0</v>
      </c>
      <c r="V4" s="137">
        <f t="shared" si="0"/>
        <v>0</v>
      </c>
      <c r="W4" s="137">
        <f t="shared" si="0"/>
        <v>0</v>
      </c>
      <c r="X4" s="137">
        <f>U4+V4+W4</f>
        <v>0</v>
      </c>
      <c r="Y4" s="137">
        <f t="shared" si="0"/>
        <v>0</v>
      </c>
      <c r="Z4" s="137">
        <f>SUM(Z5:Z10)</f>
        <v>0</v>
      </c>
      <c r="AA4" s="137">
        <f t="shared" si="0"/>
        <v>4368993.7400000021</v>
      </c>
      <c r="AB4" s="137">
        <f>Y4+Z4+AA4</f>
        <v>4368993.7400000021</v>
      </c>
    </row>
    <row r="5" spans="1:28" ht="26.25">
      <c r="A5" s="74"/>
      <c r="B5" s="186"/>
      <c r="C5" s="95">
        <v>1000</v>
      </c>
      <c r="D5" s="138" t="s">
        <v>75</v>
      </c>
      <c r="E5" s="139">
        <v>0</v>
      </c>
      <c r="F5" s="139">
        <v>0</v>
      </c>
      <c r="G5" s="139">
        <v>15600879.710000001</v>
      </c>
      <c r="H5" s="140">
        <f t="shared" ref="H5:H68" si="1">E5+F5+G5</f>
        <v>15600879.710000001</v>
      </c>
      <c r="I5" s="139">
        <v>0</v>
      </c>
      <c r="J5" s="139">
        <v>0</v>
      </c>
      <c r="K5" s="139">
        <v>0</v>
      </c>
      <c r="L5" s="140">
        <f t="shared" ref="L5:L68" si="2">I5+J5+K5</f>
        <v>0</v>
      </c>
      <c r="M5" s="139">
        <v>0</v>
      </c>
      <c r="N5" s="139">
        <v>0</v>
      </c>
      <c r="O5" s="139">
        <v>0</v>
      </c>
      <c r="P5" s="140">
        <f t="shared" ref="P5:P68" si="3">M5+N5+O5</f>
        <v>0</v>
      </c>
      <c r="Q5" s="139">
        <v>0</v>
      </c>
      <c r="R5" s="139">
        <v>0</v>
      </c>
      <c r="S5" s="139">
        <v>14053674.949999999</v>
      </c>
      <c r="T5" s="140">
        <f t="shared" ref="T5:T68" si="4">Q5+R5+S5</f>
        <v>14053674.949999999</v>
      </c>
      <c r="U5" s="140"/>
      <c r="V5" s="140"/>
      <c r="W5" s="140"/>
      <c r="X5" s="140"/>
      <c r="Y5" s="139">
        <f>+E5-I5-M5-Q5-U5</f>
        <v>0</v>
      </c>
      <c r="Z5" s="139">
        <f>+F5-J5-N5-R5-V5</f>
        <v>0</v>
      </c>
      <c r="AA5" s="139">
        <f>+G5-K5-O5-S5-W5</f>
        <v>1547204.7600000016</v>
      </c>
      <c r="AB5" s="139">
        <f>+H5-L5-P5-T5-X5</f>
        <v>1547204.7600000016</v>
      </c>
    </row>
    <row r="6" spans="1:28" ht="26.25">
      <c r="A6" s="74"/>
      <c r="B6" s="186"/>
      <c r="C6" s="95">
        <v>2000</v>
      </c>
      <c r="D6" s="138" t="s">
        <v>76</v>
      </c>
      <c r="E6" s="139">
        <v>0</v>
      </c>
      <c r="F6" s="139">
        <v>0</v>
      </c>
      <c r="G6" s="139">
        <v>580000</v>
      </c>
      <c r="H6" s="140">
        <f t="shared" si="1"/>
        <v>580000</v>
      </c>
      <c r="I6" s="139">
        <v>0</v>
      </c>
      <c r="J6" s="139">
        <v>0</v>
      </c>
      <c r="K6" s="139">
        <v>0</v>
      </c>
      <c r="L6" s="140">
        <f t="shared" si="2"/>
        <v>0</v>
      </c>
      <c r="M6" s="139">
        <v>0</v>
      </c>
      <c r="N6" s="139">
        <v>0</v>
      </c>
      <c r="O6" s="139">
        <v>0</v>
      </c>
      <c r="P6" s="140">
        <f t="shared" si="3"/>
        <v>0</v>
      </c>
      <c r="Q6" s="139">
        <v>0</v>
      </c>
      <c r="R6" s="139">
        <v>0</v>
      </c>
      <c r="S6" s="139">
        <v>247527.75</v>
      </c>
      <c r="T6" s="140">
        <f t="shared" si="4"/>
        <v>247527.75</v>
      </c>
      <c r="U6" s="140"/>
      <c r="V6" s="140"/>
      <c r="W6" s="140"/>
      <c r="X6" s="140"/>
      <c r="Y6" s="139">
        <f t="shared" ref="Y6:AB10" si="5">+E6-I6-M6-Q6-U6</f>
        <v>0</v>
      </c>
      <c r="Z6" s="139">
        <f t="shared" si="5"/>
        <v>0</v>
      </c>
      <c r="AA6" s="139">
        <f t="shared" si="5"/>
        <v>332472.25</v>
      </c>
      <c r="AB6" s="139">
        <f t="shared" si="5"/>
        <v>332472.25</v>
      </c>
    </row>
    <row r="7" spans="1:28" ht="26.25">
      <c r="A7" s="74"/>
      <c r="B7" s="186"/>
      <c r="C7" s="95">
        <v>3000</v>
      </c>
      <c r="D7" s="138" t="s">
        <v>77</v>
      </c>
      <c r="E7" s="139">
        <v>0</v>
      </c>
      <c r="F7" s="139">
        <v>0</v>
      </c>
      <c r="G7" s="139">
        <v>3600000</v>
      </c>
      <c r="H7" s="140">
        <f t="shared" si="1"/>
        <v>3600000</v>
      </c>
      <c r="I7" s="139">
        <v>0</v>
      </c>
      <c r="J7" s="139">
        <v>0</v>
      </c>
      <c r="K7" s="139">
        <v>522232</v>
      </c>
      <c r="L7" s="140">
        <f t="shared" si="2"/>
        <v>522232</v>
      </c>
      <c r="M7" s="139">
        <v>0</v>
      </c>
      <c r="N7" s="139">
        <v>0</v>
      </c>
      <c r="O7" s="139">
        <v>0</v>
      </c>
      <c r="P7" s="140">
        <f t="shared" si="3"/>
        <v>0</v>
      </c>
      <c r="Q7" s="139">
        <v>0</v>
      </c>
      <c r="R7" s="139">
        <v>0</v>
      </c>
      <c r="S7" s="139">
        <v>1022791.27</v>
      </c>
      <c r="T7" s="140">
        <f t="shared" si="4"/>
        <v>1022791.27</v>
      </c>
      <c r="U7" s="140"/>
      <c r="V7" s="140"/>
      <c r="W7" s="140">
        <v>0</v>
      </c>
      <c r="X7" s="140">
        <f t="shared" ref="X7" si="6">U7+V7+W7</f>
        <v>0</v>
      </c>
      <c r="Y7" s="139">
        <f t="shared" si="5"/>
        <v>0</v>
      </c>
      <c r="Z7" s="139">
        <f t="shared" si="5"/>
        <v>0</v>
      </c>
      <c r="AA7" s="139">
        <f t="shared" si="5"/>
        <v>2054976.73</v>
      </c>
      <c r="AB7" s="139">
        <f t="shared" si="5"/>
        <v>2054976.73</v>
      </c>
    </row>
    <row r="8" spans="1:28" ht="51">
      <c r="A8" s="74"/>
      <c r="B8" s="186"/>
      <c r="C8" s="95">
        <v>4000</v>
      </c>
      <c r="D8" s="141" t="s">
        <v>78</v>
      </c>
      <c r="E8" s="139">
        <v>0</v>
      </c>
      <c r="F8" s="139">
        <v>0</v>
      </c>
      <c r="G8" s="139">
        <v>0</v>
      </c>
      <c r="H8" s="140">
        <f t="shared" si="1"/>
        <v>0</v>
      </c>
      <c r="I8" s="139">
        <v>0</v>
      </c>
      <c r="J8" s="139">
        <v>0</v>
      </c>
      <c r="K8" s="139">
        <v>0</v>
      </c>
      <c r="L8" s="140">
        <f t="shared" si="2"/>
        <v>0</v>
      </c>
      <c r="M8" s="139">
        <v>0</v>
      </c>
      <c r="N8" s="139">
        <v>0</v>
      </c>
      <c r="O8" s="139">
        <v>0</v>
      </c>
      <c r="P8" s="140">
        <f t="shared" si="3"/>
        <v>0</v>
      </c>
      <c r="Q8" s="139">
        <v>0</v>
      </c>
      <c r="R8" s="139">
        <v>0</v>
      </c>
      <c r="S8" s="139">
        <v>0</v>
      </c>
      <c r="T8" s="140">
        <f t="shared" si="4"/>
        <v>0</v>
      </c>
      <c r="U8" s="140"/>
      <c r="V8" s="140"/>
      <c r="W8" s="140"/>
      <c r="X8" s="140"/>
      <c r="Y8" s="139">
        <f t="shared" si="5"/>
        <v>0</v>
      </c>
      <c r="Z8" s="139">
        <f t="shared" si="5"/>
        <v>0</v>
      </c>
      <c r="AA8" s="139">
        <f t="shared" si="5"/>
        <v>0</v>
      </c>
      <c r="AB8" s="139">
        <f t="shared" si="5"/>
        <v>0</v>
      </c>
    </row>
    <row r="9" spans="1:28" ht="26.25">
      <c r="A9" s="74"/>
      <c r="B9" s="186"/>
      <c r="C9" s="95">
        <v>5000</v>
      </c>
      <c r="D9" s="138" t="s">
        <v>79</v>
      </c>
      <c r="E9" s="139">
        <v>0</v>
      </c>
      <c r="F9" s="139">
        <v>0</v>
      </c>
      <c r="G9" s="139">
        <v>450000</v>
      </c>
      <c r="H9" s="140">
        <f t="shared" si="1"/>
        <v>450000</v>
      </c>
      <c r="I9" s="139">
        <v>0</v>
      </c>
      <c r="J9" s="139">
        <v>0</v>
      </c>
      <c r="K9" s="139">
        <v>0</v>
      </c>
      <c r="L9" s="140">
        <f t="shared" si="2"/>
        <v>0</v>
      </c>
      <c r="M9" s="139">
        <v>0</v>
      </c>
      <c r="N9" s="139">
        <v>0</v>
      </c>
      <c r="O9" s="139">
        <v>0</v>
      </c>
      <c r="P9" s="140">
        <f t="shared" si="3"/>
        <v>0</v>
      </c>
      <c r="Q9" s="139">
        <v>0</v>
      </c>
      <c r="R9" s="139">
        <v>0</v>
      </c>
      <c r="S9" s="139">
        <v>15660</v>
      </c>
      <c r="T9" s="140">
        <f t="shared" si="4"/>
        <v>15660</v>
      </c>
      <c r="U9" s="140"/>
      <c r="V9" s="140"/>
      <c r="W9" s="140"/>
      <c r="X9" s="140"/>
      <c r="Y9" s="139">
        <f t="shared" si="5"/>
        <v>0</v>
      </c>
      <c r="Z9" s="139">
        <f t="shared" si="5"/>
        <v>0</v>
      </c>
      <c r="AA9" s="139">
        <f t="shared" si="5"/>
        <v>434340</v>
      </c>
      <c r="AB9" s="139">
        <f t="shared" si="5"/>
        <v>434340</v>
      </c>
    </row>
    <row r="10" spans="1:28" ht="26.25">
      <c r="A10" s="74"/>
      <c r="B10" s="187"/>
      <c r="C10" s="95">
        <v>6000</v>
      </c>
      <c r="D10" s="138" t="s">
        <v>80</v>
      </c>
      <c r="E10" s="139">
        <v>0</v>
      </c>
      <c r="F10" s="139">
        <v>0</v>
      </c>
      <c r="G10" s="139">
        <v>0</v>
      </c>
      <c r="H10" s="140">
        <f t="shared" si="1"/>
        <v>0</v>
      </c>
      <c r="I10" s="139">
        <v>0</v>
      </c>
      <c r="J10" s="139">
        <v>0</v>
      </c>
      <c r="K10" s="139">
        <v>0</v>
      </c>
      <c r="L10" s="140">
        <f t="shared" si="2"/>
        <v>0</v>
      </c>
      <c r="M10" s="139">
        <v>0</v>
      </c>
      <c r="N10" s="139">
        <v>0</v>
      </c>
      <c r="O10" s="139">
        <v>0</v>
      </c>
      <c r="P10" s="140">
        <f t="shared" si="3"/>
        <v>0</v>
      </c>
      <c r="Q10" s="139">
        <v>0</v>
      </c>
      <c r="R10" s="139">
        <v>0</v>
      </c>
      <c r="S10" s="139">
        <v>0</v>
      </c>
      <c r="T10" s="140">
        <f t="shared" si="4"/>
        <v>0</v>
      </c>
      <c r="U10" s="140"/>
      <c r="V10" s="140"/>
      <c r="W10" s="140"/>
      <c r="X10" s="140"/>
      <c r="Y10" s="139">
        <f t="shared" si="5"/>
        <v>0</v>
      </c>
      <c r="Z10" s="139">
        <f t="shared" si="5"/>
        <v>0</v>
      </c>
      <c r="AA10" s="139">
        <f t="shared" si="5"/>
        <v>0</v>
      </c>
      <c r="AB10" s="139">
        <f t="shared" si="5"/>
        <v>0</v>
      </c>
    </row>
    <row r="11" spans="1:28" ht="52.5">
      <c r="A11" s="67"/>
      <c r="B11" s="185">
        <v>2</v>
      </c>
      <c r="C11" s="84"/>
      <c r="D11" s="142" t="s">
        <v>81</v>
      </c>
      <c r="E11" s="143">
        <f>SUM(E12:E17)</f>
        <v>6752160</v>
      </c>
      <c r="F11" s="143">
        <f>SUM(F12:F17)</f>
        <v>5348160</v>
      </c>
      <c r="G11" s="143">
        <f t="shared" ref="G11:AA11" si="7">SUM(G12:G17)</f>
        <v>28726149.98</v>
      </c>
      <c r="H11" s="137">
        <f t="shared" si="1"/>
        <v>40826469.980000004</v>
      </c>
      <c r="I11" s="143">
        <f t="shared" si="7"/>
        <v>0</v>
      </c>
      <c r="J11" s="143">
        <f>SUM(J12:J17)</f>
        <v>0</v>
      </c>
      <c r="K11" s="143">
        <f t="shared" si="7"/>
        <v>0</v>
      </c>
      <c r="L11" s="137">
        <f t="shared" si="2"/>
        <v>0</v>
      </c>
      <c r="M11" s="143">
        <f t="shared" si="7"/>
        <v>0</v>
      </c>
      <c r="N11" s="143">
        <f>SUM(N12:N17)</f>
        <v>0</v>
      </c>
      <c r="O11" s="143">
        <f t="shared" si="7"/>
        <v>0</v>
      </c>
      <c r="P11" s="137">
        <f t="shared" si="3"/>
        <v>0</v>
      </c>
      <c r="Q11" s="143">
        <f t="shared" si="7"/>
        <v>6752160</v>
      </c>
      <c r="R11" s="143">
        <f>SUM(R12:R17)</f>
        <v>5348160</v>
      </c>
      <c r="S11" s="143">
        <f t="shared" si="7"/>
        <v>28726149.98</v>
      </c>
      <c r="T11" s="137">
        <f t="shared" si="4"/>
        <v>40826469.980000004</v>
      </c>
      <c r="U11" s="137"/>
      <c r="V11" s="137"/>
      <c r="W11" s="137"/>
      <c r="X11" s="137"/>
      <c r="Y11" s="143">
        <f t="shared" si="7"/>
        <v>0</v>
      </c>
      <c r="Z11" s="143">
        <f>SUM(Z12:Z17)</f>
        <v>0</v>
      </c>
      <c r="AA11" s="143">
        <f t="shared" si="7"/>
        <v>0</v>
      </c>
      <c r="AB11" s="137">
        <f>SUM(AB12:AB17)</f>
        <v>0</v>
      </c>
    </row>
    <row r="12" spans="1:28" ht="26.25">
      <c r="A12" s="67"/>
      <c r="B12" s="186"/>
      <c r="C12" s="95">
        <v>1000</v>
      </c>
      <c r="D12" s="138" t="s">
        <v>75</v>
      </c>
      <c r="E12" s="139">
        <v>0</v>
      </c>
      <c r="F12" s="139">
        <v>0</v>
      </c>
      <c r="G12" s="139">
        <v>28726149.98</v>
      </c>
      <c r="H12" s="140">
        <f t="shared" si="1"/>
        <v>28726149.98</v>
      </c>
      <c r="I12" s="139">
        <v>0</v>
      </c>
      <c r="J12" s="139">
        <v>0</v>
      </c>
      <c r="K12" s="139">
        <v>0</v>
      </c>
      <c r="L12" s="140">
        <f t="shared" si="2"/>
        <v>0</v>
      </c>
      <c r="M12" s="139">
        <v>0</v>
      </c>
      <c r="N12" s="139">
        <v>0</v>
      </c>
      <c r="O12" s="139">
        <v>0</v>
      </c>
      <c r="P12" s="140">
        <f t="shared" si="3"/>
        <v>0</v>
      </c>
      <c r="Q12" s="139">
        <v>0</v>
      </c>
      <c r="R12" s="139">
        <v>0</v>
      </c>
      <c r="S12" s="139">
        <v>28726149.98</v>
      </c>
      <c r="T12" s="140">
        <f t="shared" si="4"/>
        <v>28726149.98</v>
      </c>
      <c r="U12" s="140"/>
      <c r="V12" s="140"/>
      <c r="W12" s="140"/>
      <c r="X12" s="140"/>
      <c r="Y12" s="139">
        <f t="shared" ref="Y12:AB27" si="8">+E12-I12-M12-Q12-U12</f>
        <v>0</v>
      </c>
      <c r="Z12" s="139">
        <f t="shared" si="8"/>
        <v>0</v>
      </c>
      <c r="AA12" s="139">
        <f t="shared" si="8"/>
        <v>0</v>
      </c>
      <c r="AB12" s="140">
        <f>+H12-L12-P12-T12-X12</f>
        <v>0</v>
      </c>
    </row>
    <row r="13" spans="1:28" ht="26.25">
      <c r="A13" s="67"/>
      <c r="B13" s="186"/>
      <c r="C13" s="95">
        <v>2000</v>
      </c>
      <c r="D13" s="138" t="s">
        <v>76</v>
      </c>
      <c r="E13" s="139">
        <v>0</v>
      </c>
      <c r="F13" s="139">
        <v>0</v>
      </c>
      <c r="G13" s="139">
        <v>0</v>
      </c>
      <c r="H13" s="140">
        <f t="shared" si="1"/>
        <v>0</v>
      </c>
      <c r="I13" s="139">
        <v>0</v>
      </c>
      <c r="J13" s="139">
        <v>0</v>
      </c>
      <c r="K13" s="139">
        <v>0</v>
      </c>
      <c r="L13" s="140">
        <f t="shared" si="2"/>
        <v>0</v>
      </c>
      <c r="M13" s="139">
        <v>0</v>
      </c>
      <c r="N13" s="139">
        <v>0</v>
      </c>
      <c r="O13" s="139">
        <v>0</v>
      </c>
      <c r="P13" s="140">
        <f t="shared" si="3"/>
        <v>0</v>
      </c>
      <c r="Q13" s="139">
        <v>0</v>
      </c>
      <c r="R13" s="139">
        <v>0</v>
      </c>
      <c r="S13" s="139">
        <v>0</v>
      </c>
      <c r="T13" s="140">
        <f t="shared" si="4"/>
        <v>0</v>
      </c>
      <c r="U13" s="140"/>
      <c r="V13" s="140"/>
      <c r="W13" s="140"/>
      <c r="X13" s="140"/>
      <c r="Y13" s="139">
        <f t="shared" si="8"/>
        <v>0</v>
      </c>
      <c r="Z13" s="139">
        <f t="shared" si="8"/>
        <v>0</v>
      </c>
      <c r="AA13" s="139">
        <f t="shared" si="8"/>
        <v>0</v>
      </c>
      <c r="AB13" s="140">
        <f t="shared" si="8"/>
        <v>0</v>
      </c>
    </row>
    <row r="14" spans="1:28" ht="26.25">
      <c r="A14" s="67"/>
      <c r="B14" s="186"/>
      <c r="C14" s="95">
        <v>3000</v>
      </c>
      <c r="D14" s="138" t="s">
        <v>77</v>
      </c>
      <c r="E14" s="139">
        <v>6752160</v>
      </c>
      <c r="F14" s="139">
        <v>5348160</v>
      </c>
      <c r="G14" s="139">
        <v>0</v>
      </c>
      <c r="H14" s="140">
        <f t="shared" si="1"/>
        <v>12100320</v>
      </c>
      <c r="I14" s="139">
        <v>0</v>
      </c>
      <c r="J14" s="139">
        <v>0</v>
      </c>
      <c r="K14" s="139">
        <v>0</v>
      </c>
      <c r="L14" s="140">
        <f t="shared" si="2"/>
        <v>0</v>
      </c>
      <c r="M14" s="139">
        <v>0</v>
      </c>
      <c r="N14" s="139">
        <v>0</v>
      </c>
      <c r="O14" s="139">
        <v>0</v>
      </c>
      <c r="P14" s="140">
        <f t="shared" si="3"/>
        <v>0</v>
      </c>
      <c r="Q14" s="139">
        <v>6752160</v>
      </c>
      <c r="R14" s="139">
        <v>5348160</v>
      </c>
      <c r="S14" s="139">
        <v>0</v>
      </c>
      <c r="T14" s="140">
        <f t="shared" si="4"/>
        <v>12100320</v>
      </c>
      <c r="U14" s="140"/>
      <c r="V14" s="140"/>
      <c r="W14" s="140"/>
      <c r="X14" s="140"/>
      <c r="Y14" s="139">
        <f t="shared" si="8"/>
        <v>0</v>
      </c>
      <c r="Z14" s="139">
        <f t="shared" si="8"/>
        <v>0</v>
      </c>
      <c r="AA14" s="139">
        <f t="shared" si="8"/>
        <v>0</v>
      </c>
      <c r="AB14" s="140">
        <f t="shared" si="8"/>
        <v>0</v>
      </c>
    </row>
    <row r="15" spans="1:28" ht="51">
      <c r="A15" s="67"/>
      <c r="B15" s="186"/>
      <c r="C15" s="95">
        <v>4000</v>
      </c>
      <c r="D15" s="138" t="s">
        <v>78</v>
      </c>
      <c r="E15" s="139">
        <v>0</v>
      </c>
      <c r="F15" s="139">
        <v>0</v>
      </c>
      <c r="G15" s="139">
        <v>0</v>
      </c>
      <c r="H15" s="140">
        <f t="shared" si="1"/>
        <v>0</v>
      </c>
      <c r="I15" s="139">
        <v>0</v>
      </c>
      <c r="J15" s="139">
        <v>0</v>
      </c>
      <c r="K15" s="139">
        <v>0</v>
      </c>
      <c r="L15" s="140">
        <f t="shared" si="2"/>
        <v>0</v>
      </c>
      <c r="M15" s="139">
        <v>0</v>
      </c>
      <c r="N15" s="139">
        <v>0</v>
      </c>
      <c r="O15" s="139">
        <v>0</v>
      </c>
      <c r="P15" s="140">
        <f t="shared" si="3"/>
        <v>0</v>
      </c>
      <c r="Q15" s="139">
        <v>0</v>
      </c>
      <c r="R15" s="139">
        <v>0</v>
      </c>
      <c r="S15" s="139">
        <v>0</v>
      </c>
      <c r="T15" s="140">
        <f t="shared" si="4"/>
        <v>0</v>
      </c>
      <c r="U15" s="140"/>
      <c r="V15" s="140"/>
      <c r="W15" s="140"/>
      <c r="X15" s="140"/>
      <c r="Y15" s="139">
        <f t="shared" si="8"/>
        <v>0</v>
      </c>
      <c r="Z15" s="139">
        <f t="shared" si="8"/>
        <v>0</v>
      </c>
      <c r="AA15" s="139">
        <f t="shared" si="8"/>
        <v>0</v>
      </c>
      <c r="AB15" s="140">
        <f t="shared" si="8"/>
        <v>0</v>
      </c>
    </row>
    <row r="16" spans="1:28" ht="26.25">
      <c r="A16" s="67"/>
      <c r="B16" s="186"/>
      <c r="C16" s="95">
        <v>5000</v>
      </c>
      <c r="D16" s="138" t="s">
        <v>79</v>
      </c>
      <c r="E16" s="139">
        <v>0</v>
      </c>
      <c r="F16" s="139">
        <v>0</v>
      </c>
      <c r="G16" s="139">
        <v>0</v>
      </c>
      <c r="H16" s="140">
        <f t="shared" si="1"/>
        <v>0</v>
      </c>
      <c r="I16" s="139">
        <v>0</v>
      </c>
      <c r="J16" s="139">
        <v>0</v>
      </c>
      <c r="K16" s="139">
        <v>0</v>
      </c>
      <c r="L16" s="140">
        <f t="shared" si="2"/>
        <v>0</v>
      </c>
      <c r="M16" s="139">
        <v>0</v>
      </c>
      <c r="N16" s="139">
        <v>0</v>
      </c>
      <c r="O16" s="139">
        <v>0</v>
      </c>
      <c r="P16" s="140">
        <f t="shared" si="3"/>
        <v>0</v>
      </c>
      <c r="Q16" s="139">
        <v>0</v>
      </c>
      <c r="R16" s="139">
        <v>0</v>
      </c>
      <c r="S16" s="139">
        <v>0</v>
      </c>
      <c r="T16" s="140">
        <f t="shared" si="4"/>
        <v>0</v>
      </c>
      <c r="U16" s="140"/>
      <c r="V16" s="140"/>
      <c r="W16" s="140"/>
      <c r="X16" s="140"/>
      <c r="Y16" s="139">
        <f t="shared" si="8"/>
        <v>0</v>
      </c>
      <c r="Z16" s="139">
        <f t="shared" si="8"/>
        <v>0</v>
      </c>
      <c r="AA16" s="139">
        <f t="shared" si="8"/>
        <v>0</v>
      </c>
      <c r="AB16" s="140">
        <f t="shared" si="8"/>
        <v>0</v>
      </c>
    </row>
    <row r="17" spans="1:28" ht="26.25">
      <c r="A17" s="67"/>
      <c r="B17" s="187"/>
      <c r="C17" s="95">
        <v>6000</v>
      </c>
      <c r="D17" s="138" t="s">
        <v>80</v>
      </c>
      <c r="E17" s="139">
        <v>0</v>
      </c>
      <c r="F17" s="139">
        <v>0</v>
      </c>
      <c r="G17" s="139">
        <v>0</v>
      </c>
      <c r="H17" s="140">
        <f t="shared" si="1"/>
        <v>0</v>
      </c>
      <c r="I17" s="139">
        <v>0</v>
      </c>
      <c r="J17" s="139">
        <v>0</v>
      </c>
      <c r="K17" s="139">
        <v>0</v>
      </c>
      <c r="L17" s="140">
        <f t="shared" si="2"/>
        <v>0</v>
      </c>
      <c r="M17" s="139">
        <v>0</v>
      </c>
      <c r="N17" s="139">
        <v>0</v>
      </c>
      <c r="O17" s="139">
        <v>0</v>
      </c>
      <c r="P17" s="140">
        <f t="shared" si="3"/>
        <v>0</v>
      </c>
      <c r="Q17" s="139">
        <v>0</v>
      </c>
      <c r="R17" s="139">
        <v>0</v>
      </c>
      <c r="S17" s="139">
        <v>0</v>
      </c>
      <c r="T17" s="140">
        <f t="shared" si="4"/>
        <v>0</v>
      </c>
      <c r="U17" s="140"/>
      <c r="V17" s="140"/>
      <c r="W17" s="140"/>
      <c r="X17" s="140"/>
      <c r="Y17" s="139">
        <f t="shared" si="8"/>
        <v>0</v>
      </c>
      <c r="Z17" s="139">
        <f t="shared" si="8"/>
        <v>0</v>
      </c>
      <c r="AA17" s="139">
        <f t="shared" si="8"/>
        <v>0</v>
      </c>
      <c r="AB17" s="140">
        <f t="shared" si="8"/>
        <v>0</v>
      </c>
    </row>
    <row r="18" spans="1:28" ht="52.5">
      <c r="A18" s="67"/>
      <c r="B18" s="185">
        <v>3</v>
      </c>
      <c r="C18" s="84"/>
      <c r="D18" s="142" t="s">
        <v>82</v>
      </c>
      <c r="E18" s="143">
        <f>SUM(E19:E24)</f>
        <v>20120092</v>
      </c>
      <c r="F18" s="143">
        <f>SUM(F19:F24)</f>
        <v>15857079</v>
      </c>
      <c r="G18" s="143">
        <f t="shared" ref="G18:AA18" si="9">SUM(G19:G24)</f>
        <v>0</v>
      </c>
      <c r="H18" s="137">
        <f t="shared" si="1"/>
        <v>35977171</v>
      </c>
      <c r="I18" s="143">
        <f t="shared" si="9"/>
        <v>221625</v>
      </c>
      <c r="J18" s="143">
        <f>SUM(J19:J24)</f>
        <v>3742115</v>
      </c>
      <c r="K18" s="143">
        <f t="shared" si="9"/>
        <v>0</v>
      </c>
      <c r="L18" s="137">
        <f t="shared" si="2"/>
        <v>3963740</v>
      </c>
      <c r="M18" s="143">
        <f t="shared" si="9"/>
        <v>0</v>
      </c>
      <c r="N18" s="143">
        <f>SUM(N19:N24)</f>
        <v>0</v>
      </c>
      <c r="O18" s="143">
        <f t="shared" si="9"/>
        <v>0</v>
      </c>
      <c r="P18" s="137">
        <f t="shared" si="3"/>
        <v>0</v>
      </c>
      <c r="Q18" s="143">
        <f t="shared" si="9"/>
        <v>13358784.640000001</v>
      </c>
      <c r="R18" s="143">
        <f>SUM(R19:R24)</f>
        <v>12114958</v>
      </c>
      <c r="S18" s="143">
        <f t="shared" si="9"/>
        <v>0</v>
      </c>
      <c r="T18" s="137">
        <f t="shared" si="4"/>
        <v>25473742.640000001</v>
      </c>
      <c r="U18" s="137"/>
      <c r="V18" s="137"/>
      <c r="W18" s="137"/>
      <c r="X18" s="137"/>
      <c r="Y18" s="143">
        <f t="shared" si="9"/>
        <v>6539682.3599999994</v>
      </c>
      <c r="Z18" s="143">
        <f>SUM(Z19:Z24)</f>
        <v>6</v>
      </c>
      <c r="AA18" s="143">
        <f t="shared" si="9"/>
        <v>0</v>
      </c>
      <c r="AB18" s="137">
        <f>Y18+Z18+AA18</f>
        <v>6539688.3599999994</v>
      </c>
    </row>
    <row r="19" spans="1:28" ht="26.25">
      <c r="A19" s="67"/>
      <c r="B19" s="186"/>
      <c r="C19" s="95">
        <v>1000</v>
      </c>
      <c r="D19" s="141" t="s">
        <v>75</v>
      </c>
      <c r="E19" s="139">
        <v>0</v>
      </c>
      <c r="F19" s="139">
        <v>0</v>
      </c>
      <c r="G19" s="139">
        <v>0</v>
      </c>
      <c r="H19" s="140">
        <f t="shared" si="1"/>
        <v>0</v>
      </c>
      <c r="I19" s="139">
        <v>0</v>
      </c>
      <c r="J19" s="139">
        <v>0</v>
      </c>
      <c r="K19" s="139">
        <v>0</v>
      </c>
      <c r="L19" s="140">
        <f t="shared" si="2"/>
        <v>0</v>
      </c>
      <c r="M19" s="139">
        <v>0</v>
      </c>
      <c r="N19" s="139">
        <v>0</v>
      </c>
      <c r="O19" s="139">
        <v>0</v>
      </c>
      <c r="P19" s="140">
        <f t="shared" si="3"/>
        <v>0</v>
      </c>
      <c r="Q19" s="139">
        <v>0</v>
      </c>
      <c r="R19" s="139">
        <v>0</v>
      </c>
      <c r="S19" s="139">
        <v>0</v>
      </c>
      <c r="T19" s="140">
        <f t="shared" si="4"/>
        <v>0</v>
      </c>
      <c r="U19" s="140"/>
      <c r="V19" s="140"/>
      <c r="W19" s="140"/>
      <c r="X19" s="140"/>
      <c r="Y19" s="139">
        <f t="shared" ref="Y19:AA24" si="10">+E19-I19-M19-Q19-U19</f>
        <v>0</v>
      </c>
      <c r="Z19" s="139">
        <f t="shared" si="10"/>
        <v>0</v>
      </c>
      <c r="AA19" s="139">
        <f t="shared" si="10"/>
        <v>0</v>
      </c>
      <c r="AB19" s="140">
        <f t="shared" si="8"/>
        <v>0</v>
      </c>
    </row>
    <row r="20" spans="1:28" ht="26.25">
      <c r="A20" s="67"/>
      <c r="B20" s="186"/>
      <c r="C20" s="95">
        <v>2000</v>
      </c>
      <c r="D20" s="141" t="s">
        <v>76</v>
      </c>
      <c r="E20" s="139">
        <v>0</v>
      </c>
      <c r="F20" s="139">
        <v>0</v>
      </c>
      <c r="G20" s="139">
        <v>0</v>
      </c>
      <c r="H20" s="140">
        <f t="shared" si="1"/>
        <v>0</v>
      </c>
      <c r="I20" s="139">
        <v>0</v>
      </c>
      <c r="J20" s="139">
        <v>0</v>
      </c>
      <c r="K20" s="139">
        <v>0</v>
      </c>
      <c r="L20" s="140">
        <f t="shared" si="2"/>
        <v>0</v>
      </c>
      <c r="M20" s="139">
        <v>0</v>
      </c>
      <c r="N20" s="139">
        <v>0</v>
      </c>
      <c r="O20" s="139">
        <v>0</v>
      </c>
      <c r="P20" s="140">
        <f t="shared" si="3"/>
        <v>0</v>
      </c>
      <c r="Q20" s="139">
        <v>0</v>
      </c>
      <c r="R20" s="139">
        <v>0</v>
      </c>
      <c r="S20" s="139">
        <v>0</v>
      </c>
      <c r="T20" s="140">
        <f t="shared" si="4"/>
        <v>0</v>
      </c>
      <c r="U20" s="140"/>
      <c r="V20" s="140"/>
      <c r="W20" s="140"/>
      <c r="X20" s="140"/>
      <c r="Y20" s="139">
        <f t="shared" si="10"/>
        <v>0</v>
      </c>
      <c r="Z20" s="139">
        <f t="shared" si="10"/>
        <v>0</v>
      </c>
      <c r="AA20" s="139">
        <f t="shared" si="10"/>
        <v>0</v>
      </c>
      <c r="AB20" s="140">
        <f t="shared" si="8"/>
        <v>0</v>
      </c>
    </row>
    <row r="21" spans="1:28" ht="26.25">
      <c r="A21" s="67"/>
      <c r="B21" s="186"/>
      <c r="C21" s="95">
        <v>3000</v>
      </c>
      <c r="D21" s="138" t="s">
        <v>77</v>
      </c>
      <c r="E21" s="139">
        <v>20120092</v>
      </c>
      <c r="F21" s="139">
        <v>15857079</v>
      </c>
      <c r="G21" s="139">
        <v>0</v>
      </c>
      <c r="H21" s="140">
        <f t="shared" si="1"/>
        <v>35977171</v>
      </c>
      <c r="I21" s="139">
        <v>221625</v>
      </c>
      <c r="J21" s="139">
        <v>3742115</v>
      </c>
      <c r="K21" s="139">
        <v>0</v>
      </c>
      <c r="L21" s="140">
        <f t="shared" si="2"/>
        <v>3963740</v>
      </c>
      <c r="M21" s="139">
        <v>0</v>
      </c>
      <c r="N21" s="139">
        <v>0</v>
      </c>
      <c r="O21" s="139">
        <v>0</v>
      </c>
      <c r="P21" s="140">
        <f t="shared" si="3"/>
        <v>0</v>
      </c>
      <c r="Q21" s="139">
        <v>13358784.640000001</v>
      </c>
      <c r="R21" s="139">
        <v>12114958</v>
      </c>
      <c r="S21" s="139">
        <v>0</v>
      </c>
      <c r="T21" s="140">
        <f t="shared" si="4"/>
        <v>25473742.640000001</v>
      </c>
      <c r="U21" s="140"/>
      <c r="V21" s="140"/>
      <c r="W21" s="140"/>
      <c r="X21" s="140"/>
      <c r="Y21" s="139">
        <f t="shared" si="10"/>
        <v>6539682.3599999994</v>
      </c>
      <c r="Z21" s="139">
        <f>+F21-J21-R21-V21</f>
        <v>6</v>
      </c>
      <c r="AA21" s="139">
        <f t="shared" si="10"/>
        <v>0</v>
      </c>
      <c r="AB21" s="140">
        <f t="shared" si="8"/>
        <v>6539688.3599999994</v>
      </c>
    </row>
    <row r="22" spans="1:28" ht="51">
      <c r="A22" s="67"/>
      <c r="B22" s="186"/>
      <c r="C22" s="95">
        <v>4000</v>
      </c>
      <c r="D22" s="141" t="s">
        <v>78</v>
      </c>
      <c r="E22" s="139">
        <v>0</v>
      </c>
      <c r="F22" s="139">
        <v>0</v>
      </c>
      <c r="G22" s="139">
        <v>0</v>
      </c>
      <c r="H22" s="140">
        <f t="shared" si="1"/>
        <v>0</v>
      </c>
      <c r="I22" s="139">
        <v>0</v>
      </c>
      <c r="J22" s="139">
        <v>0</v>
      </c>
      <c r="K22" s="139">
        <v>0</v>
      </c>
      <c r="L22" s="140">
        <f t="shared" si="2"/>
        <v>0</v>
      </c>
      <c r="M22" s="139">
        <v>0</v>
      </c>
      <c r="N22" s="139">
        <v>0</v>
      </c>
      <c r="O22" s="139">
        <v>0</v>
      </c>
      <c r="P22" s="140">
        <f t="shared" si="3"/>
        <v>0</v>
      </c>
      <c r="Q22" s="139">
        <v>0</v>
      </c>
      <c r="R22" s="139">
        <v>0</v>
      </c>
      <c r="S22" s="139">
        <v>0</v>
      </c>
      <c r="T22" s="140">
        <f t="shared" si="4"/>
        <v>0</v>
      </c>
      <c r="U22" s="140"/>
      <c r="V22" s="140"/>
      <c r="W22" s="140"/>
      <c r="X22" s="140"/>
      <c r="Y22" s="139">
        <f t="shared" si="10"/>
        <v>0</v>
      </c>
      <c r="Z22" s="139">
        <f t="shared" si="10"/>
        <v>0</v>
      </c>
      <c r="AA22" s="139">
        <f t="shared" si="10"/>
        <v>0</v>
      </c>
      <c r="AB22" s="140">
        <f t="shared" si="8"/>
        <v>0</v>
      </c>
    </row>
    <row r="23" spans="1:28" ht="26.25">
      <c r="A23" s="67"/>
      <c r="B23" s="186"/>
      <c r="C23" s="95">
        <v>5000</v>
      </c>
      <c r="D23" s="141" t="s">
        <v>79</v>
      </c>
      <c r="E23" s="139">
        <v>0</v>
      </c>
      <c r="F23" s="139">
        <v>0</v>
      </c>
      <c r="G23" s="139">
        <v>0</v>
      </c>
      <c r="H23" s="140">
        <f t="shared" si="1"/>
        <v>0</v>
      </c>
      <c r="I23" s="139">
        <v>0</v>
      </c>
      <c r="J23" s="139">
        <v>0</v>
      </c>
      <c r="K23" s="139">
        <v>0</v>
      </c>
      <c r="L23" s="140">
        <f t="shared" si="2"/>
        <v>0</v>
      </c>
      <c r="M23" s="139">
        <v>0</v>
      </c>
      <c r="N23" s="139">
        <v>0</v>
      </c>
      <c r="O23" s="139">
        <v>0</v>
      </c>
      <c r="P23" s="140">
        <f t="shared" si="3"/>
        <v>0</v>
      </c>
      <c r="Q23" s="139">
        <v>0</v>
      </c>
      <c r="R23" s="139">
        <v>0</v>
      </c>
      <c r="S23" s="139">
        <v>0</v>
      </c>
      <c r="T23" s="140">
        <f t="shared" si="4"/>
        <v>0</v>
      </c>
      <c r="U23" s="140"/>
      <c r="V23" s="140"/>
      <c r="W23" s="140"/>
      <c r="X23" s="140"/>
      <c r="Y23" s="139">
        <f t="shared" si="10"/>
        <v>0</v>
      </c>
      <c r="Z23" s="139">
        <f t="shared" si="10"/>
        <v>0</v>
      </c>
      <c r="AA23" s="139">
        <f t="shared" si="10"/>
        <v>0</v>
      </c>
      <c r="AB23" s="140">
        <f t="shared" si="8"/>
        <v>0</v>
      </c>
    </row>
    <row r="24" spans="1:28" ht="26.25">
      <c r="A24" s="67"/>
      <c r="B24" s="187"/>
      <c r="C24" s="95">
        <v>6000</v>
      </c>
      <c r="D24" s="141" t="s">
        <v>80</v>
      </c>
      <c r="E24" s="139">
        <v>0</v>
      </c>
      <c r="F24" s="139">
        <v>0</v>
      </c>
      <c r="G24" s="139">
        <v>0</v>
      </c>
      <c r="H24" s="140">
        <f t="shared" si="1"/>
        <v>0</v>
      </c>
      <c r="I24" s="139">
        <v>0</v>
      </c>
      <c r="J24" s="139">
        <v>0</v>
      </c>
      <c r="K24" s="139">
        <v>0</v>
      </c>
      <c r="L24" s="140">
        <f t="shared" si="2"/>
        <v>0</v>
      </c>
      <c r="M24" s="139">
        <v>0</v>
      </c>
      <c r="N24" s="139">
        <v>0</v>
      </c>
      <c r="O24" s="139">
        <v>0</v>
      </c>
      <c r="P24" s="140">
        <f t="shared" si="3"/>
        <v>0</v>
      </c>
      <c r="Q24" s="139">
        <v>0</v>
      </c>
      <c r="R24" s="139">
        <v>0</v>
      </c>
      <c r="S24" s="139">
        <v>0</v>
      </c>
      <c r="T24" s="140">
        <f t="shared" si="4"/>
        <v>0</v>
      </c>
      <c r="U24" s="140"/>
      <c r="V24" s="140"/>
      <c r="W24" s="140"/>
      <c r="X24" s="140"/>
      <c r="Y24" s="139">
        <f t="shared" si="10"/>
        <v>0</v>
      </c>
      <c r="Z24" s="139">
        <f t="shared" si="10"/>
        <v>0</v>
      </c>
      <c r="AA24" s="139">
        <f t="shared" si="10"/>
        <v>0</v>
      </c>
      <c r="AB24" s="140">
        <f t="shared" si="8"/>
        <v>0</v>
      </c>
    </row>
    <row r="25" spans="1:28" ht="52.5">
      <c r="A25" s="67"/>
      <c r="B25" s="185">
        <v>4</v>
      </c>
      <c r="C25" s="84"/>
      <c r="D25" s="142" t="s">
        <v>98</v>
      </c>
      <c r="E25" s="143">
        <f>SUM(E26:E31)</f>
        <v>90462500</v>
      </c>
      <c r="F25" s="143">
        <f>SUM(F26:F31)</f>
        <v>0</v>
      </c>
      <c r="G25" s="143">
        <f t="shared" ref="G25:AA25" si="11">SUM(G26:G31)</f>
        <v>0</v>
      </c>
      <c r="H25" s="137">
        <f t="shared" si="1"/>
        <v>90462500</v>
      </c>
      <c r="I25" s="143">
        <f t="shared" si="11"/>
        <v>40969868</v>
      </c>
      <c r="J25" s="143">
        <f>SUM(J26:J31)</f>
        <v>0</v>
      </c>
      <c r="K25" s="143">
        <f t="shared" si="11"/>
        <v>0</v>
      </c>
      <c r="L25" s="137">
        <f t="shared" si="2"/>
        <v>40969868</v>
      </c>
      <c r="M25" s="143">
        <f t="shared" si="11"/>
        <v>0</v>
      </c>
      <c r="N25" s="143">
        <f>SUM(N26:N31)</f>
        <v>0</v>
      </c>
      <c r="O25" s="143">
        <f t="shared" si="11"/>
        <v>0</v>
      </c>
      <c r="P25" s="137">
        <f t="shared" si="3"/>
        <v>0</v>
      </c>
      <c r="Q25" s="143">
        <f t="shared" si="11"/>
        <v>49375000</v>
      </c>
      <c r="R25" s="143">
        <f>SUM(R26:R31)</f>
        <v>0</v>
      </c>
      <c r="S25" s="143">
        <f t="shared" si="11"/>
        <v>0</v>
      </c>
      <c r="T25" s="137">
        <f t="shared" si="4"/>
        <v>49375000</v>
      </c>
      <c r="U25" s="137"/>
      <c r="V25" s="137"/>
      <c r="W25" s="137"/>
      <c r="X25" s="137"/>
      <c r="Y25" s="143">
        <f t="shared" si="11"/>
        <v>117632</v>
      </c>
      <c r="Z25" s="143">
        <f>SUM(Z26:Z31)</f>
        <v>0</v>
      </c>
      <c r="AA25" s="143">
        <f t="shared" si="11"/>
        <v>0</v>
      </c>
      <c r="AB25" s="137">
        <f>Y25+Z25+AA25</f>
        <v>117632</v>
      </c>
    </row>
    <row r="26" spans="1:28" ht="26.25">
      <c r="A26" s="67"/>
      <c r="B26" s="186"/>
      <c r="C26" s="95">
        <v>1000</v>
      </c>
      <c r="D26" s="141" t="s">
        <v>75</v>
      </c>
      <c r="E26" s="139">
        <v>0</v>
      </c>
      <c r="F26" s="139">
        <v>0</v>
      </c>
      <c r="G26" s="139">
        <v>0</v>
      </c>
      <c r="H26" s="140">
        <f t="shared" si="1"/>
        <v>0</v>
      </c>
      <c r="I26" s="139">
        <v>0</v>
      </c>
      <c r="J26" s="139">
        <v>0</v>
      </c>
      <c r="K26" s="139">
        <v>0</v>
      </c>
      <c r="L26" s="140">
        <f t="shared" si="2"/>
        <v>0</v>
      </c>
      <c r="M26" s="139">
        <v>0</v>
      </c>
      <c r="N26" s="139">
        <v>0</v>
      </c>
      <c r="O26" s="139">
        <v>0</v>
      </c>
      <c r="P26" s="140">
        <f t="shared" si="3"/>
        <v>0</v>
      </c>
      <c r="Q26" s="139">
        <v>0</v>
      </c>
      <c r="R26" s="139">
        <v>0</v>
      </c>
      <c r="S26" s="139">
        <v>0</v>
      </c>
      <c r="T26" s="140">
        <f t="shared" si="4"/>
        <v>0</v>
      </c>
      <c r="U26" s="140"/>
      <c r="V26" s="140"/>
      <c r="W26" s="140"/>
      <c r="X26" s="140"/>
      <c r="Y26" s="139">
        <f t="shared" ref="Y26:AB41" si="12">+E26-I26-M26-Q26-U26</f>
        <v>0</v>
      </c>
      <c r="Z26" s="139">
        <f t="shared" si="12"/>
        <v>0</v>
      </c>
      <c r="AA26" s="139">
        <f t="shared" si="12"/>
        <v>0</v>
      </c>
      <c r="AB26" s="140">
        <f t="shared" si="8"/>
        <v>0</v>
      </c>
    </row>
    <row r="27" spans="1:28" ht="26.25">
      <c r="A27" s="67"/>
      <c r="B27" s="186"/>
      <c r="C27" s="95">
        <v>2000</v>
      </c>
      <c r="D27" s="141" t="s">
        <v>76</v>
      </c>
      <c r="E27" s="139">
        <v>462500</v>
      </c>
      <c r="F27" s="139">
        <v>0</v>
      </c>
      <c r="G27" s="139">
        <v>0</v>
      </c>
      <c r="H27" s="140">
        <f t="shared" si="1"/>
        <v>462500</v>
      </c>
      <c r="I27" s="139">
        <v>344868</v>
      </c>
      <c r="J27" s="139">
        <v>0</v>
      </c>
      <c r="K27" s="139">
        <v>0</v>
      </c>
      <c r="L27" s="140">
        <f t="shared" si="2"/>
        <v>344868</v>
      </c>
      <c r="M27" s="139">
        <v>0</v>
      </c>
      <c r="N27" s="139">
        <v>0</v>
      </c>
      <c r="O27" s="139">
        <v>0</v>
      </c>
      <c r="P27" s="140">
        <f t="shared" si="3"/>
        <v>0</v>
      </c>
      <c r="Q27" s="139">
        <v>0</v>
      </c>
      <c r="R27" s="139">
        <v>0</v>
      </c>
      <c r="S27" s="139">
        <v>0</v>
      </c>
      <c r="T27" s="140">
        <f t="shared" si="4"/>
        <v>0</v>
      </c>
      <c r="U27" s="140"/>
      <c r="V27" s="140"/>
      <c r="W27" s="140"/>
      <c r="X27" s="140"/>
      <c r="Y27" s="139">
        <f t="shared" si="12"/>
        <v>117632</v>
      </c>
      <c r="Z27" s="139">
        <f t="shared" si="12"/>
        <v>0</v>
      </c>
      <c r="AA27" s="139">
        <f t="shared" si="12"/>
        <v>0</v>
      </c>
      <c r="AB27" s="140">
        <f t="shared" si="8"/>
        <v>117632</v>
      </c>
    </row>
    <row r="28" spans="1:28" ht="26.25">
      <c r="A28" s="67"/>
      <c r="B28" s="186"/>
      <c r="C28" s="95">
        <v>3000</v>
      </c>
      <c r="D28" s="141" t="s">
        <v>77</v>
      </c>
      <c r="E28" s="139">
        <v>0</v>
      </c>
      <c r="F28" s="139">
        <v>0</v>
      </c>
      <c r="G28" s="139">
        <v>0</v>
      </c>
      <c r="H28" s="140">
        <f t="shared" si="1"/>
        <v>0</v>
      </c>
      <c r="I28" s="139">
        <v>0</v>
      </c>
      <c r="J28" s="139">
        <v>0</v>
      </c>
      <c r="K28" s="139">
        <v>0</v>
      </c>
      <c r="L28" s="140">
        <f t="shared" si="2"/>
        <v>0</v>
      </c>
      <c r="M28" s="139">
        <v>0</v>
      </c>
      <c r="N28" s="139">
        <v>0</v>
      </c>
      <c r="O28" s="139">
        <v>0</v>
      </c>
      <c r="P28" s="140">
        <f t="shared" si="3"/>
        <v>0</v>
      </c>
      <c r="Q28" s="139">
        <v>0</v>
      </c>
      <c r="R28" s="139">
        <v>0</v>
      </c>
      <c r="S28" s="139">
        <v>0</v>
      </c>
      <c r="T28" s="140">
        <f t="shared" si="4"/>
        <v>0</v>
      </c>
      <c r="U28" s="140"/>
      <c r="V28" s="140"/>
      <c r="W28" s="140"/>
      <c r="X28" s="140"/>
      <c r="Y28" s="139">
        <f t="shared" si="12"/>
        <v>0</v>
      </c>
      <c r="Z28" s="139">
        <f t="shared" si="12"/>
        <v>0</v>
      </c>
      <c r="AA28" s="139">
        <f t="shared" si="12"/>
        <v>0</v>
      </c>
      <c r="AB28" s="140">
        <f t="shared" si="12"/>
        <v>0</v>
      </c>
    </row>
    <row r="29" spans="1:28" ht="51">
      <c r="A29" s="67"/>
      <c r="B29" s="186"/>
      <c r="C29" s="95">
        <v>4000</v>
      </c>
      <c r="D29" s="141" t="s">
        <v>78</v>
      </c>
      <c r="E29" s="139">
        <v>0</v>
      </c>
      <c r="F29" s="139">
        <v>0</v>
      </c>
      <c r="G29" s="139">
        <v>0</v>
      </c>
      <c r="H29" s="140">
        <f t="shared" si="1"/>
        <v>0</v>
      </c>
      <c r="I29" s="139">
        <v>0</v>
      </c>
      <c r="J29" s="139">
        <v>0</v>
      </c>
      <c r="K29" s="139">
        <v>0</v>
      </c>
      <c r="L29" s="140">
        <f t="shared" si="2"/>
        <v>0</v>
      </c>
      <c r="M29" s="139">
        <v>0</v>
      </c>
      <c r="N29" s="139">
        <v>0</v>
      </c>
      <c r="O29" s="139">
        <v>0</v>
      </c>
      <c r="P29" s="140">
        <f t="shared" si="3"/>
        <v>0</v>
      </c>
      <c r="Q29" s="139">
        <v>0</v>
      </c>
      <c r="R29" s="139">
        <v>0</v>
      </c>
      <c r="S29" s="139">
        <v>0</v>
      </c>
      <c r="T29" s="140">
        <f t="shared" si="4"/>
        <v>0</v>
      </c>
      <c r="U29" s="140"/>
      <c r="V29" s="140"/>
      <c r="W29" s="140"/>
      <c r="X29" s="140"/>
      <c r="Y29" s="139">
        <f t="shared" si="12"/>
        <v>0</v>
      </c>
      <c r="Z29" s="139">
        <f t="shared" si="12"/>
        <v>0</v>
      </c>
      <c r="AA29" s="139">
        <f t="shared" si="12"/>
        <v>0</v>
      </c>
      <c r="AB29" s="140">
        <f t="shared" si="12"/>
        <v>0</v>
      </c>
    </row>
    <row r="30" spans="1:28" ht="26.25">
      <c r="A30" s="67"/>
      <c r="B30" s="186"/>
      <c r="C30" s="95">
        <v>5000</v>
      </c>
      <c r="D30" s="138" t="s">
        <v>79</v>
      </c>
      <c r="E30" s="139">
        <v>90000000</v>
      </c>
      <c r="F30" s="139">
        <v>0</v>
      </c>
      <c r="G30" s="139">
        <v>0</v>
      </c>
      <c r="H30" s="140">
        <f t="shared" si="1"/>
        <v>90000000</v>
      </c>
      <c r="I30" s="139">
        <v>40625000</v>
      </c>
      <c r="J30" s="139">
        <v>0</v>
      </c>
      <c r="K30" s="139">
        <v>0</v>
      </c>
      <c r="L30" s="140">
        <f t="shared" si="2"/>
        <v>40625000</v>
      </c>
      <c r="M30" s="139">
        <v>0</v>
      </c>
      <c r="N30" s="139">
        <v>0</v>
      </c>
      <c r="O30" s="139">
        <v>0</v>
      </c>
      <c r="P30" s="140">
        <f t="shared" si="3"/>
        <v>0</v>
      </c>
      <c r="Q30" s="139">
        <v>49375000</v>
      </c>
      <c r="R30" s="139">
        <v>0</v>
      </c>
      <c r="S30" s="139">
        <v>0</v>
      </c>
      <c r="T30" s="140">
        <f t="shared" si="4"/>
        <v>49375000</v>
      </c>
      <c r="U30" s="140"/>
      <c r="V30" s="140"/>
      <c r="W30" s="140"/>
      <c r="X30" s="140"/>
      <c r="Y30" s="139">
        <f t="shared" si="12"/>
        <v>0</v>
      </c>
      <c r="Z30" s="139">
        <f t="shared" si="12"/>
        <v>0</v>
      </c>
      <c r="AA30" s="139">
        <f t="shared" si="12"/>
        <v>0</v>
      </c>
      <c r="AB30" s="140">
        <f t="shared" si="12"/>
        <v>0</v>
      </c>
    </row>
    <row r="31" spans="1:28" ht="26.25">
      <c r="A31" s="67"/>
      <c r="B31" s="187"/>
      <c r="C31" s="95">
        <v>6000</v>
      </c>
      <c r="D31" s="141" t="s">
        <v>80</v>
      </c>
      <c r="E31" s="139">
        <v>0</v>
      </c>
      <c r="F31" s="139">
        <v>0</v>
      </c>
      <c r="G31" s="139">
        <v>0</v>
      </c>
      <c r="H31" s="140">
        <f t="shared" si="1"/>
        <v>0</v>
      </c>
      <c r="I31" s="139">
        <v>0</v>
      </c>
      <c r="J31" s="139">
        <v>0</v>
      </c>
      <c r="K31" s="139">
        <v>0</v>
      </c>
      <c r="L31" s="140">
        <f t="shared" si="2"/>
        <v>0</v>
      </c>
      <c r="M31" s="139">
        <v>0</v>
      </c>
      <c r="N31" s="139">
        <v>0</v>
      </c>
      <c r="O31" s="139">
        <v>0</v>
      </c>
      <c r="P31" s="140">
        <f t="shared" si="3"/>
        <v>0</v>
      </c>
      <c r="Q31" s="139">
        <v>0</v>
      </c>
      <c r="R31" s="139">
        <v>0</v>
      </c>
      <c r="S31" s="139">
        <v>0</v>
      </c>
      <c r="T31" s="140">
        <f t="shared" si="4"/>
        <v>0</v>
      </c>
      <c r="U31" s="140"/>
      <c r="V31" s="140"/>
      <c r="W31" s="140"/>
      <c r="X31" s="140"/>
      <c r="Y31" s="139">
        <f t="shared" si="12"/>
        <v>0</v>
      </c>
      <c r="Z31" s="139">
        <f t="shared" si="12"/>
        <v>0</v>
      </c>
      <c r="AA31" s="139">
        <f t="shared" si="12"/>
        <v>0</v>
      </c>
      <c r="AB31" s="140">
        <f t="shared" si="12"/>
        <v>0</v>
      </c>
    </row>
    <row r="32" spans="1:28" ht="52.5">
      <c r="A32" s="67"/>
      <c r="B32" s="185">
        <v>5</v>
      </c>
      <c r="C32" s="84"/>
      <c r="D32" s="142" t="s">
        <v>99</v>
      </c>
      <c r="E32" s="143">
        <f>SUM(E33:E38)</f>
        <v>0</v>
      </c>
      <c r="F32" s="143">
        <f>SUM(F33:F38)</f>
        <v>0</v>
      </c>
      <c r="G32" s="143">
        <f t="shared" ref="G32:AA32" si="13">SUM(G33:G38)</f>
        <v>0</v>
      </c>
      <c r="H32" s="137">
        <f t="shared" si="1"/>
        <v>0</v>
      </c>
      <c r="I32" s="143">
        <f t="shared" si="13"/>
        <v>0</v>
      </c>
      <c r="J32" s="143">
        <f>SUM(J33:J38)</f>
        <v>0</v>
      </c>
      <c r="K32" s="143">
        <f t="shared" si="13"/>
        <v>0</v>
      </c>
      <c r="L32" s="137">
        <f t="shared" si="2"/>
        <v>0</v>
      </c>
      <c r="M32" s="143">
        <f t="shared" si="13"/>
        <v>0</v>
      </c>
      <c r="N32" s="143">
        <f>SUM(N33:N38)</f>
        <v>0</v>
      </c>
      <c r="O32" s="143">
        <f t="shared" si="13"/>
        <v>0</v>
      </c>
      <c r="P32" s="137">
        <f t="shared" si="3"/>
        <v>0</v>
      </c>
      <c r="Q32" s="143">
        <f t="shared" si="13"/>
        <v>0</v>
      </c>
      <c r="R32" s="143">
        <f>SUM(R33:R38)</f>
        <v>0</v>
      </c>
      <c r="S32" s="143">
        <f t="shared" si="13"/>
        <v>0</v>
      </c>
      <c r="T32" s="137">
        <f t="shared" si="4"/>
        <v>0</v>
      </c>
      <c r="U32" s="137"/>
      <c r="V32" s="137"/>
      <c r="W32" s="137"/>
      <c r="X32" s="137"/>
      <c r="Y32" s="143">
        <f t="shared" si="13"/>
        <v>0</v>
      </c>
      <c r="Z32" s="143">
        <f>SUM(Z33:Z38)</f>
        <v>0</v>
      </c>
      <c r="AA32" s="143">
        <f t="shared" si="13"/>
        <v>0</v>
      </c>
      <c r="AB32" s="137">
        <f>Y32+Z32+AA32</f>
        <v>0</v>
      </c>
    </row>
    <row r="33" spans="1:28" ht="26.25">
      <c r="A33" s="67"/>
      <c r="B33" s="186"/>
      <c r="C33" s="95">
        <v>1000</v>
      </c>
      <c r="D33" s="141" t="s">
        <v>75</v>
      </c>
      <c r="E33" s="139">
        <v>0</v>
      </c>
      <c r="F33" s="139">
        <v>0</v>
      </c>
      <c r="G33" s="139">
        <v>0</v>
      </c>
      <c r="H33" s="140">
        <f t="shared" si="1"/>
        <v>0</v>
      </c>
      <c r="I33" s="139">
        <v>0</v>
      </c>
      <c r="J33" s="139">
        <v>0</v>
      </c>
      <c r="K33" s="139">
        <v>0</v>
      </c>
      <c r="L33" s="140">
        <f t="shared" si="2"/>
        <v>0</v>
      </c>
      <c r="M33" s="139">
        <v>0</v>
      </c>
      <c r="N33" s="139">
        <v>0</v>
      </c>
      <c r="O33" s="139">
        <v>0</v>
      </c>
      <c r="P33" s="140">
        <f t="shared" si="3"/>
        <v>0</v>
      </c>
      <c r="Q33" s="139">
        <v>0</v>
      </c>
      <c r="R33" s="139">
        <v>0</v>
      </c>
      <c r="S33" s="139">
        <v>0</v>
      </c>
      <c r="T33" s="140">
        <f t="shared" si="4"/>
        <v>0</v>
      </c>
      <c r="U33" s="140"/>
      <c r="V33" s="140"/>
      <c r="W33" s="140"/>
      <c r="X33" s="140"/>
      <c r="Y33" s="139">
        <f t="shared" ref="Y33:AA38" si="14">+E33-I33-M33-Q33-U33</f>
        <v>0</v>
      </c>
      <c r="Z33" s="139">
        <f t="shared" si="14"/>
        <v>0</v>
      </c>
      <c r="AA33" s="139">
        <f t="shared" si="14"/>
        <v>0</v>
      </c>
      <c r="AB33" s="140">
        <f t="shared" si="12"/>
        <v>0</v>
      </c>
    </row>
    <row r="34" spans="1:28" ht="26.25">
      <c r="A34" s="67"/>
      <c r="B34" s="186"/>
      <c r="C34" s="95">
        <v>2000</v>
      </c>
      <c r="D34" s="141" t="s">
        <v>76</v>
      </c>
      <c r="E34" s="139">
        <v>0</v>
      </c>
      <c r="F34" s="139">
        <v>0</v>
      </c>
      <c r="G34" s="139">
        <v>0</v>
      </c>
      <c r="H34" s="140">
        <f t="shared" si="1"/>
        <v>0</v>
      </c>
      <c r="I34" s="139">
        <v>0</v>
      </c>
      <c r="J34" s="139">
        <v>0</v>
      </c>
      <c r="K34" s="139">
        <v>0</v>
      </c>
      <c r="L34" s="140">
        <f t="shared" si="2"/>
        <v>0</v>
      </c>
      <c r="M34" s="139">
        <v>0</v>
      </c>
      <c r="N34" s="139">
        <v>0</v>
      </c>
      <c r="O34" s="139">
        <v>0</v>
      </c>
      <c r="P34" s="140">
        <f t="shared" si="3"/>
        <v>0</v>
      </c>
      <c r="Q34" s="139">
        <v>0</v>
      </c>
      <c r="R34" s="139">
        <v>0</v>
      </c>
      <c r="S34" s="139">
        <v>0</v>
      </c>
      <c r="T34" s="140">
        <f t="shared" si="4"/>
        <v>0</v>
      </c>
      <c r="U34" s="140"/>
      <c r="V34" s="140"/>
      <c r="W34" s="140"/>
      <c r="X34" s="140"/>
      <c r="Y34" s="139">
        <f t="shared" si="14"/>
        <v>0</v>
      </c>
      <c r="Z34" s="139">
        <f t="shared" si="14"/>
        <v>0</v>
      </c>
      <c r="AA34" s="139">
        <f t="shared" si="14"/>
        <v>0</v>
      </c>
      <c r="AB34" s="140">
        <f t="shared" si="12"/>
        <v>0</v>
      </c>
    </row>
    <row r="35" spans="1:28" ht="26.25">
      <c r="A35" s="67"/>
      <c r="B35" s="186"/>
      <c r="C35" s="95">
        <v>3000</v>
      </c>
      <c r="D35" s="141" t="s">
        <v>77</v>
      </c>
      <c r="E35" s="139">
        <v>0</v>
      </c>
      <c r="F35" s="139">
        <v>0</v>
      </c>
      <c r="G35" s="139">
        <v>0</v>
      </c>
      <c r="H35" s="140">
        <f t="shared" si="1"/>
        <v>0</v>
      </c>
      <c r="I35" s="139">
        <v>0</v>
      </c>
      <c r="J35" s="139">
        <v>0</v>
      </c>
      <c r="K35" s="139">
        <v>0</v>
      </c>
      <c r="L35" s="140">
        <f t="shared" si="2"/>
        <v>0</v>
      </c>
      <c r="M35" s="139">
        <v>0</v>
      </c>
      <c r="N35" s="139">
        <v>0</v>
      </c>
      <c r="O35" s="139">
        <v>0</v>
      </c>
      <c r="P35" s="140">
        <f t="shared" si="3"/>
        <v>0</v>
      </c>
      <c r="Q35" s="139">
        <v>0</v>
      </c>
      <c r="R35" s="139">
        <v>0</v>
      </c>
      <c r="S35" s="139">
        <v>0</v>
      </c>
      <c r="T35" s="140">
        <f t="shared" si="4"/>
        <v>0</v>
      </c>
      <c r="U35" s="140"/>
      <c r="V35" s="140"/>
      <c r="W35" s="140"/>
      <c r="X35" s="140"/>
      <c r="Y35" s="139">
        <f t="shared" si="14"/>
        <v>0</v>
      </c>
      <c r="Z35" s="139">
        <f t="shared" si="14"/>
        <v>0</v>
      </c>
      <c r="AA35" s="139">
        <f t="shared" si="14"/>
        <v>0</v>
      </c>
      <c r="AB35" s="140">
        <f t="shared" si="12"/>
        <v>0</v>
      </c>
    </row>
    <row r="36" spans="1:28" ht="51">
      <c r="A36" s="67"/>
      <c r="B36" s="186"/>
      <c r="C36" s="95">
        <v>4000</v>
      </c>
      <c r="D36" s="141" t="s">
        <v>78</v>
      </c>
      <c r="E36" s="139">
        <v>0</v>
      </c>
      <c r="F36" s="139">
        <v>0</v>
      </c>
      <c r="G36" s="139">
        <v>0</v>
      </c>
      <c r="H36" s="140">
        <f t="shared" si="1"/>
        <v>0</v>
      </c>
      <c r="I36" s="139">
        <v>0</v>
      </c>
      <c r="J36" s="139">
        <v>0</v>
      </c>
      <c r="K36" s="139">
        <v>0</v>
      </c>
      <c r="L36" s="140">
        <f t="shared" si="2"/>
        <v>0</v>
      </c>
      <c r="M36" s="139">
        <v>0</v>
      </c>
      <c r="N36" s="139">
        <v>0</v>
      </c>
      <c r="O36" s="139">
        <v>0</v>
      </c>
      <c r="P36" s="140">
        <f t="shared" si="3"/>
        <v>0</v>
      </c>
      <c r="Q36" s="139">
        <v>0</v>
      </c>
      <c r="R36" s="139">
        <v>0</v>
      </c>
      <c r="S36" s="139">
        <v>0</v>
      </c>
      <c r="T36" s="140">
        <f t="shared" si="4"/>
        <v>0</v>
      </c>
      <c r="U36" s="140"/>
      <c r="V36" s="140"/>
      <c r="W36" s="140"/>
      <c r="X36" s="140"/>
      <c r="Y36" s="139">
        <f t="shared" si="14"/>
        <v>0</v>
      </c>
      <c r="Z36" s="139">
        <f t="shared" si="14"/>
        <v>0</v>
      </c>
      <c r="AA36" s="139">
        <f t="shared" si="14"/>
        <v>0</v>
      </c>
      <c r="AB36" s="140">
        <f t="shared" si="12"/>
        <v>0</v>
      </c>
    </row>
    <row r="37" spans="1:28" ht="26.25">
      <c r="A37" s="67"/>
      <c r="B37" s="186"/>
      <c r="C37" s="95">
        <v>5000</v>
      </c>
      <c r="D37" s="141" t="s">
        <v>79</v>
      </c>
      <c r="E37" s="139">
        <v>0</v>
      </c>
      <c r="F37" s="139">
        <v>0</v>
      </c>
      <c r="G37" s="139">
        <v>0</v>
      </c>
      <c r="H37" s="140">
        <f t="shared" si="1"/>
        <v>0</v>
      </c>
      <c r="I37" s="139">
        <v>0</v>
      </c>
      <c r="J37" s="139">
        <v>0</v>
      </c>
      <c r="K37" s="139">
        <v>0</v>
      </c>
      <c r="L37" s="140">
        <f t="shared" si="2"/>
        <v>0</v>
      </c>
      <c r="M37" s="139">
        <v>0</v>
      </c>
      <c r="N37" s="139">
        <v>0</v>
      </c>
      <c r="O37" s="139">
        <v>0</v>
      </c>
      <c r="P37" s="140">
        <f t="shared" si="3"/>
        <v>0</v>
      </c>
      <c r="Q37" s="139">
        <v>0</v>
      </c>
      <c r="R37" s="139">
        <v>0</v>
      </c>
      <c r="S37" s="139">
        <v>0</v>
      </c>
      <c r="T37" s="140">
        <f t="shared" si="4"/>
        <v>0</v>
      </c>
      <c r="U37" s="140"/>
      <c r="V37" s="140"/>
      <c r="W37" s="140"/>
      <c r="X37" s="140"/>
      <c r="Y37" s="139">
        <f t="shared" si="14"/>
        <v>0</v>
      </c>
      <c r="Z37" s="139">
        <f t="shared" si="14"/>
        <v>0</v>
      </c>
      <c r="AA37" s="139">
        <f t="shared" si="14"/>
        <v>0</v>
      </c>
      <c r="AB37" s="140">
        <f t="shared" si="12"/>
        <v>0</v>
      </c>
    </row>
    <row r="38" spans="1:28" ht="26.25">
      <c r="A38" s="67"/>
      <c r="B38" s="187"/>
      <c r="C38" s="95">
        <v>6000</v>
      </c>
      <c r="D38" s="141" t="s">
        <v>80</v>
      </c>
      <c r="E38" s="139">
        <v>0</v>
      </c>
      <c r="F38" s="139">
        <v>0</v>
      </c>
      <c r="G38" s="139">
        <v>0</v>
      </c>
      <c r="H38" s="140">
        <f t="shared" si="1"/>
        <v>0</v>
      </c>
      <c r="I38" s="139">
        <v>0</v>
      </c>
      <c r="J38" s="139">
        <v>0</v>
      </c>
      <c r="K38" s="139">
        <v>0</v>
      </c>
      <c r="L38" s="140">
        <f t="shared" si="2"/>
        <v>0</v>
      </c>
      <c r="M38" s="139">
        <v>0</v>
      </c>
      <c r="N38" s="139">
        <v>0</v>
      </c>
      <c r="O38" s="139">
        <v>0</v>
      </c>
      <c r="P38" s="140">
        <f t="shared" si="3"/>
        <v>0</v>
      </c>
      <c r="Q38" s="139">
        <v>0</v>
      </c>
      <c r="R38" s="139">
        <v>0</v>
      </c>
      <c r="S38" s="139">
        <v>0</v>
      </c>
      <c r="T38" s="140">
        <f t="shared" si="4"/>
        <v>0</v>
      </c>
      <c r="U38" s="140"/>
      <c r="V38" s="140"/>
      <c r="W38" s="140"/>
      <c r="X38" s="140"/>
      <c r="Y38" s="139">
        <f t="shared" si="14"/>
        <v>0</v>
      </c>
      <c r="Z38" s="139">
        <f t="shared" si="14"/>
        <v>0</v>
      </c>
      <c r="AA38" s="139">
        <f t="shared" si="14"/>
        <v>0</v>
      </c>
      <c r="AB38" s="140">
        <f t="shared" si="12"/>
        <v>0</v>
      </c>
    </row>
    <row r="39" spans="1:28" ht="52.5">
      <c r="A39" s="67"/>
      <c r="B39" s="185">
        <v>6</v>
      </c>
      <c r="C39" s="84"/>
      <c r="D39" s="142" t="s">
        <v>100</v>
      </c>
      <c r="E39" s="143">
        <f>SUM(E40:E45)</f>
        <v>8500000</v>
      </c>
      <c r="F39" s="143">
        <f>SUM(F40:F45)</f>
        <v>0</v>
      </c>
      <c r="G39" s="143">
        <f t="shared" ref="G39:AA39" si="15">SUM(G40:G45)</f>
        <v>0</v>
      </c>
      <c r="H39" s="137">
        <f t="shared" si="1"/>
        <v>8500000</v>
      </c>
      <c r="I39" s="143">
        <f t="shared" si="15"/>
        <v>0</v>
      </c>
      <c r="J39" s="143">
        <f>SUM(J40:J45)</f>
        <v>0</v>
      </c>
      <c r="K39" s="143">
        <f t="shared" si="15"/>
        <v>0</v>
      </c>
      <c r="L39" s="137">
        <f t="shared" si="2"/>
        <v>0</v>
      </c>
      <c r="M39" s="143">
        <f t="shared" si="15"/>
        <v>0</v>
      </c>
      <c r="N39" s="143">
        <f>SUM(N40:N45)</f>
        <v>0</v>
      </c>
      <c r="O39" s="143">
        <f t="shared" si="15"/>
        <v>0</v>
      </c>
      <c r="P39" s="137">
        <f t="shared" si="3"/>
        <v>0</v>
      </c>
      <c r="Q39" s="143">
        <f t="shared" si="15"/>
        <v>0</v>
      </c>
      <c r="R39" s="143">
        <f>SUM(R40:R45)</f>
        <v>0</v>
      </c>
      <c r="S39" s="143">
        <f t="shared" si="15"/>
        <v>0</v>
      </c>
      <c r="T39" s="137">
        <f t="shared" si="4"/>
        <v>0</v>
      </c>
      <c r="U39" s="137"/>
      <c r="V39" s="137"/>
      <c r="W39" s="137"/>
      <c r="X39" s="137"/>
      <c r="Y39" s="143">
        <f t="shared" si="15"/>
        <v>8500000</v>
      </c>
      <c r="Z39" s="143">
        <f>SUM(Z40:Z45)</f>
        <v>0</v>
      </c>
      <c r="AA39" s="143">
        <f t="shared" si="15"/>
        <v>0</v>
      </c>
      <c r="AB39" s="137">
        <f>Y39+Z39+AA39</f>
        <v>8500000</v>
      </c>
    </row>
    <row r="40" spans="1:28" ht="26.25">
      <c r="A40" s="67"/>
      <c r="B40" s="186"/>
      <c r="C40" s="95">
        <v>1000</v>
      </c>
      <c r="D40" s="141" t="s">
        <v>75</v>
      </c>
      <c r="E40" s="139">
        <v>0</v>
      </c>
      <c r="F40" s="139">
        <v>0</v>
      </c>
      <c r="G40" s="139">
        <v>0</v>
      </c>
      <c r="H40" s="140">
        <f t="shared" si="1"/>
        <v>0</v>
      </c>
      <c r="I40" s="139">
        <v>0</v>
      </c>
      <c r="J40" s="139">
        <v>0</v>
      </c>
      <c r="K40" s="139">
        <v>0</v>
      </c>
      <c r="L40" s="140">
        <f t="shared" si="2"/>
        <v>0</v>
      </c>
      <c r="M40" s="139">
        <v>0</v>
      </c>
      <c r="N40" s="139">
        <v>0</v>
      </c>
      <c r="O40" s="139">
        <v>0</v>
      </c>
      <c r="P40" s="140">
        <f t="shared" si="3"/>
        <v>0</v>
      </c>
      <c r="Q40" s="139">
        <v>0</v>
      </c>
      <c r="R40" s="139">
        <v>0</v>
      </c>
      <c r="S40" s="139">
        <v>0</v>
      </c>
      <c r="T40" s="140">
        <f t="shared" si="4"/>
        <v>0</v>
      </c>
      <c r="U40" s="140"/>
      <c r="V40" s="140"/>
      <c r="W40" s="140"/>
      <c r="X40" s="140"/>
      <c r="Y40" s="139">
        <f t="shared" ref="Y40:AB55" si="16">+E40-I40-M40-Q40-U40</f>
        <v>0</v>
      </c>
      <c r="Z40" s="139">
        <f t="shared" si="16"/>
        <v>0</v>
      </c>
      <c r="AA40" s="139">
        <f t="shared" si="16"/>
        <v>0</v>
      </c>
      <c r="AB40" s="140">
        <f t="shared" si="12"/>
        <v>0</v>
      </c>
    </row>
    <row r="41" spans="1:28" ht="26.25">
      <c r="A41" s="67"/>
      <c r="B41" s="186"/>
      <c r="C41" s="95">
        <v>2000</v>
      </c>
      <c r="D41" s="141" t="s">
        <v>76</v>
      </c>
      <c r="E41" s="139">
        <v>0</v>
      </c>
      <c r="F41" s="139">
        <v>0</v>
      </c>
      <c r="G41" s="139">
        <v>0</v>
      </c>
      <c r="H41" s="140">
        <f t="shared" si="1"/>
        <v>0</v>
      </c>
      <c r="I41" s="139">
        <v>0</v>
      </c>
      <c r="J41" s="139">
        <v>0</v>
      </c>
      <c r="K41" s="139">
        <v>0</v>
      </c>
      <c r="L41" s="140">
        <f t="shared" si="2"/>
        <v>0</v>
      </c>
      <c r="M41" s="139">
        <v>0</v>
      </c>
      <c r="N41" s="139">
        <v>0</v>
      </c>
      <c r="O41" s="139">
        <v>0</v>
      </c>
      <c r="P41" s="140">
        <f t="shared" si="3"/>
        <v>0</v>
      </c>
      <c r="Q41" s="139">
        <v>0</v>
      </c>
      <c r="R41" s="139">
        <v>0</v>
      </c>
      <c r="S41" s="139">
        <v>0</v>
      </c>
      <c r="T41" s="140">
        <f t="shared" si="4"/>
        <v>0</v>
      </c>
      <c r="U41" s="140"/>
      <c r="V41" s="140"/>
      <c r="W41" s="140"/>
      <c r="X41" s="140"/>
      <c r="Y41" s="139">
        <f t="shared" si="16"/>
        <v>0</v>
      </c>
      <c r="Z41" s="139">
        <f t="shared" si="16"/>
        <v>0</v>
      </c>
      <c r="AA41" s="139">
        <f t="shared" si="16"/>
        <v>0</v>
      </c>
      <c r="AB41" s="140">
        <f t="shared" si="12"/>
        <v>0</v>
      </c>
    </row>
    <row r="42" spans="1:28" ht="26.25">
      <c r="A42" s="67"/>
      <c r="B42" s="186"/>
      <c r="C42" s="95">
        <v>3000</v>
      </c>
      <c r="D42" s="141" t="s">
        <v>77</v>
      </c>
      <c r="E42" s="139">
        <v>0</v>
      </c>
      <c r="F42" s="139">
        <v>0</v>
      </c>
      <c r="G42" s="139">
        <v>0</v>
      </c>
      <c r="H42" s="140">
        <f t="shared" si="1"/>
        <v>0</v>
      </c>
      <c r="I42" s="139">
        <v>0</v>
      </c>
      <c r="J42" s="139">
        <v>0</v>
      </c>
      <c r="K42" s="139">
        <v>0</v>
      </c>
      <c r="L42" s="140">
        <f t="shared" si="2"/>
        <v>0</v>
      </c>
      <c r="M42" s="139">
        <v>0</v>
      </c>
      <c r="N42" s="139">
        <v>0</v>
      </c>
      <c r="O42" s="139">
        <v>0</v>
      </c>
      <c r="P42" s="140">
        <f t="shared" si="3"/>
        <v>0</v>
      </c>
      <c r="Q42" s="139">
        <v>0</v>
      </c>
      <c r="R42" s="139">
        <v>0</v>
      </c>
      <c r="S42" s="139">
        <v>0</v>
      </c>
      <c r="T42" s="140">
        <f t="shared" si="4"/>
        <v>0</v>
      </c>
      <c r="U42" s="140"/>
      <c r="V42" s="140"/>
      <c r="W42" s="140"/>
      <c r="X42" s="140"/>
      <c r="Y42" s="139">
        <f t="shared" si="16"/>
        <v>0</v>
      </c>
      <c r="Z42" s="139">
        <f t="shared" si="16"/>
        <v>0</v>
      </c>
      <c r="AA42" s="139">
        <f t="shared" si="16"/>
        <v>0</v>
      </c>
      <c r="AB42" s="140">
        <f t="shared" si="16"/>
        <v>0</v>
      </c>
    </row>
    <row r="43" spans="1:28" ht="51">
      <c r="A43" s="67"/>
      <c r="B43" s="186"/>
      <c r="C43" s="95">
        <v>4000</v>
      </c>
      <c r="D43" s="141" t="s">
        <v>78</v>
      </c>
      <c r="E43" s="139">
        <v>0</v>
      </c>
      <c r="F43" s="139">
        <v>0</v>
      </c>
      <c r="G43" s="139">
        <v>0</v>
      </c>
      <c r="H43" s="140">
        <f t="shared" si="1"/>
        <v>0</v>
      </c>
      <c r="I43" s="139">
        <v>0</v>
      </c>
      <c r="J43" s="139">
        <v>0</v>
      </c>
      <c r="K43" s="139">
        <v>0</v>
      </c>
      <c r="L43" s="140">
        <f t="shared" si="2"/>
        <v>0</v>
      </c>
      <c r="M43" s="139">
        <v>0</v>
      </c>
      <c r="N43" s="139">
        <v>0</v>
      </c>
      <c r="O43" s="139">
        <v>0</v>
      </c>
      <c r="P43" s="140">
        <f t="shared" si="3"/>
        <v>0</v>
      </c>
      <c r="Q43" s="139">
        <v>0</v>
      </c>
      <c r="R43" s="139">
        <v>0</v>
      </c>
      <c r="S43" s="139">
        <v>0</v>
      </c>
      <c r="T43" s="140">
        <f t="shared" si="4"/>
        <v>0</v>
      </c>
      <c r="U43" s="140"/>
      <c r="V43" s="140"/>
      <c r="W43" s="140"/>
      <c r="X43" s="140"/>
      <c r="Y43" s="139">
        <f t="shared" si="16"/>
        <v>0</v>
      </c>
      <c r="Z43" s="139">
        <f t="shared" si="16"/>
        <v>0</v>
      </c>
      <c r="AA43" s="139">
        <f t="shared" si="16"/>
        <v>0</v>
      </c>
      <c r="AB43" s="140">
        <f t="shared" si="16"/>
        <v>0</v>
      </c>
    </row>
    <row r="44" spans="1:28" ht="26.25">
      <c r="A44" s="67"/>
      <c r="B44" s="186"/>
      <c r="C44" s="95">
        <v>5000</v>
      </c>
      <c r="D44" s="141" t="s">
        <v>79</v>
      </c>
      <c r="E44" s="139">
        <v>8500000</v>
      </c>
      <c r="F44" s="139">
        <v>0</v>
      </c>
      <c r="G44" s="139">
        <v>0</v>
      </c>
      <c r="H44" s="140">
        <f t="shared" si="1"/>
        <v>8500000</v>
      </c>
      <c r="I44" s="139">
        <v>0</v>
      </c>
      <c r="J44" s="139">
        <v>0</v>
      </c>
      <c r="K44" s="139">
        <v>0</v>
      </c>
      <c r="L44" s="140">
        <f t="shared" si="2"/>
        <v>0</v>
      </c>
      <c r="M44" s="139">
        <v>0</v>
      </c>
      <c r="N44" s="139">
        <v>0</v>
      </c>
      <c r="O44" s="139">
        <v>0</v>
      </c>
      <c r="P44" s="140">
        <f t="shared" si="3"/>
        <v>0</v>
      </c>
      <c r="Q44" s="139">
        <v>0</v>
      </c>
      <c r="R44" s="139">
        <v>0</v>
      </c>
      <c r="S44" s="139">
        <v>0</v>
      </c>
      <c r="T44" s="140">
        <f t="shared" si="4"/>
        <v>0</v>
      </c>
      <c r="U44" s="140"/>
      <c r="V44" s="140"/>
      <c r="W44" s="140"/>
      <c r="X44" s="140"/>
      <c r="Y44" s="139">
        <f t="shared" si="16"/>
        <v>8500000</v>
      </c>
      <c r="Z44" s="139">
        <f t="shared" si="16"/>
        <v>0</v>
      </c>
      <c r="AA44" s="139">
        <f t="shared" si="16"/>
        <v>0</v>
      </c>
      <c r="AB44" s="140">
        <f t="shared" si="16"/>
        <v>8500000</v>
      </c>
    </row>
    <row r="45" spans="1:28" ht="26.25">
      <c r="A45" s="67"/>
      <c r="B45" s="187"/>
      <c r="C45" s="95">
        <v>6000</v>
      </c>
      <c r="D45" s="141" t="s">
        <v>80</v>
      </c>
      <c r="E45" s="139">
        <v>0</v>
      </c>
      <c r="F45" s="139">
        <v>0</v>
      </c>
      <c r="G45" s="139">
        <v>0</v>
      </c>
      <c r="H45" s="140">
        <f t="shared" si="1"/>
        <v>0</v>
      </c>
      <c r="I45" s="139">
        <v>0</v>
      </c>
      <c r="J45" s="139">
        <v>0</v>
      </c>
      <c r="K45" s="139">
        <v>0</v>
      </c>
      <c r="L45" s="140">
        <f t="shared" si="2"/>
        <v>0</v>
      </c>
      <c r="M45" s="139">
        <v>0</v>
      </c>
      <c r="N45" s="139">
        <v>0</v>
      </c>
      <c r="O45" s="139">
        <v>0</v>
      </c>
      <c r="P45" s="140">
        <f t="shared" si="3"/>
        <v>0</v>
      </c>
      <c r="Q45" s="139">
        <v>0</v>
      </c>
      <c r="R45" s="139">
        <v>0</v>
      </c>
      <c r="S45" s="139">
        <v>0</v>
      </c>
      <c r="T45" s="140">
        <f t="shared" si="4"/>
        <v>0</v>
      </c>
      <c r="U45" s="140"/>
      <c r="V45" s="140"/>
      <c r="W45" s="140"/>
      <c r="X45" s="140"/>
      <c r="Y45" s="139">
        <f t="shared" si="16"/>
        <v>0</v>
      </c>
      <c r="Z45" s="139">
        <f t="shared" si="16"/>
        <v>0</v>
      </c>
      <c r="AA45" s="139">
        <f t="shared" si="16"/>
        <v>0</v>
      </c>
      <c r="AB45" s="140">
        <f t="shared" si="16"/>
        <v>0</v>
      </c>
    </row>
    <row r="46" spans="1:28" ht="26.25">
      <c r="A46" s="67"/>
      <c r="B46" s="185">
        <v>7</v>
      </c>
      <c r="C46" s="84"/>
      <c r="D46" s="148" t="s">
        <v>86</v>
      </c>
      <c r="E46" s="143">
        <f>SUM(E47:E52)</f>
        <v>0</v>
      </c>
      <c r="F46" s="143">
        <f>SUM(F47:F52)</f>
        <v>0</v>
      </c>
      <c r="G46" s="143">
        <f t="shared" ref="G46:AA46" si="17">SUM(G47:G52)</f>
        <v>0</v>
      </c>
      <c r="H46" s="137">
        <f t="shared" si="1"/>
        <v>0</v>
      </c>
      <c r="I46" s="143">
        <f t="shared" si="17"/>
        <v>0</v>
      </c>
      <c r="J46" s="143">
        <f>SUM(J47:J52)</f>
        <v>0</v>
      </c>
      <c r="K46" s="143">
        <f t="shared" si="17"/>
        <v>0</v>
      </c>
      <c r="L46" s="137">
        <f t="shared" si="2"/>
        <v>0</v>
      </c>
      <c r="M46" s="143">
        <f t="shared" si="17"/>
        <v>0</v>
      </c>
      <c r="N46" s="143">
        <f>SUM(N47:N52)</f>
        <v>0</v>
      </c>
      <c r="O46" s="143">
        <f t="shared" si="17"/>
        <v>0</v>
      </c>
      <c r="P46" s="137">
        <f t="shared" si="3"/>
        <v>0</v>
      </c>
      <c r="Q46" s="143">
        <f t="shared" si="17"/>
        <v>0</v>
      </c>
      <c r="R46" s="143">
        <f>SUM(R47:R52)</f>
        <v>0</v>
      </c>
      <c r="S46" s="143">
        <f t="shared" si="17"/>
        <v>0</v>
      </c>
      <c r="T46" s="137">
        <f t="shared" si="4"/>
        <v>0</v>
      </c>
      <c r="U46" s="137"/>
      <c r="V46" s="137"/>
      <c r="W46" s="137"/>
      <c r="X46" s="137"/>
      <c r="Y46" s="143">
        <f t="shared" si="17"/>
        <v>0</v>
      </c>
      <c r="Z46" s="143">
        <f>SUM(Z47:Z52)</f>
        <v>0</v>
      </c>
      <c r="AA46" s="143">
        <f t="shared" si="17"/>
        <v>0</v>
      </c>
      <c r="AB46" s="137">
        <f>Y46+Z46+AA46</f>
        <v>0</v>
      </c>
    </row>
    <row r="47" spans="1:28" ht="26.25">
      <c r="A47" s="67"/>
      <c r="B47" s="186"/>
      <c r="C47" s="95">
        <v>1000</v>
      </c>
      <c r="D47" s="141" t="s">
        <v>75</v>
      </c>
      <c r="E47" s="139">
        <v>0</v>
      </c>
      <c r="F47" s="139">
        <v>0</v>
      </c>
      <c r="G47" s="139">
        <v>0</v>
      </c>
      <c r="H47" s="140">
        <f t="shared" si="1"/>
        <v>0</v>
      </c>
      <c r="I47" s="139">
        <v>0</v>
      </c>
      <c r="J47" s="139">
        <v>0</v>
      </c>
      <c r="K47" s="139">
        <v>0</v>
      </c>
      <c r="L47" s="140">
        <f t="shared" si="2"/>
        <v>0</v>
      </c>
      <c r="M47" s="139">
        <v>0</v>
      </c>
      <c r="N47" s="139">
        <v>0</v>
      </c>
      <c r="O47" s="139">
        <v>0</v>
      </c>
      <c r="P47" s="140">
        <f t="shared" si="3"/>
        <v>0</v>
      </c>
      <c r="Q47" s="139">
        <v>0</v>
      </c>
      <c r="R47" s="139">
        <v>0</v>
      </c>
      <c r="S47" s="139">
        <v>0</v>
      </c>
      <c r="T47" s="140">
        <f t="shared" si="4"/>
        <v>0</v>
      </c>
      <c r="U47" s="140"/>
      <c r="V47" s="140"/>
      <c r="W47" s="140"/>
      <c r="X47" s="140"/>
      <c r="Y47" s="139">
        <f t="shared" ref="Y47:AA52" si="18">+E47-I47-M47-Q47-U47</f>
        <v>0</v>
      </c>
      <c r="Z47" s="139">
        <f t="shared" si="18"/>
        <v>0</v>
      </c>
      <c r="AA47" s="139">
        <f t="shared" si="18"/>
        <v>0</v>
      </c>
      <c r="AB47" s="140">
        <f t="shared" si="16"/>
        <v>0</v>
      </c>
    </row>
    <row r="48" spans="1:28" ht="26.25">
      <c r="A48" s="67"/>
      <c r="B48" s="186"/>
      <c r="C48" s="95">
        <v>2000</v>
      </c>
      <c r="D48" s="141" t="s">
        <v>76</v>
      </c>
      <c r="E48" s="139">
        <v>0</v>
      </c>
      <c r="F48" s="139">
        <v>0</v>
      </c>
      <c r="G48" s="139">
        <v>0</v>
      </c>
      <c r="H48" s="140">
        <f t="shared" si="1"/>
        <v>0</v>
      </c>
      <c r="I48" s="139">
        <v>0</v>
      </c>
      <c r="J48" s="139">
        <v>0</v>
      </c>
      <c r="K48" s="139">
        <v>0</v>
      </c>
      <c r="L48" s="140">
        <f t="shared" si="2"/>
        <v>0</v>
      </c>
      <c r="M48" s="139">
        <v>0</v>
      </c>
      <c r="N48" s="139">
        <v>0</v>
      </c>
      <c r="O48" s="139">
        <v>0</v>
      </c>
      <c r="P48" s="140">
        <f t="shared" si="3"/>
        <v>0</v>
      </c>
      <c r="Q48" s="139">
        <v>0</v>
      </c>
      <c r="R48" s="139">
        <v>0</v>
      </c>
      <c r="S48" s="139">
        <v>0</v>
      </c>
      <c r="T48" s="140">
        <f t="shared" si="4"/>
        <v>0</v>
      </c>
      <c r="U48" s="140"/>
      <c r="V48" s="140"/>
      <c r="W48" s="140"/>
      <c r="X48" s="140"/>
      <c r="Y48" s="139">
        <f t="shared" si="18"/>
        <v>0</v>
      </c>
      <c r="Z48" s="139">
        <f t="shared" si="18"/>
        <v>0</v>
      </c>
      <c r="AA48" s="139">
        <f t="shared" si="18"/>
        <v>0</v>
      </c>
      <c r="AB48" s="140">
        <f t="shared" si="16"/>
        <v>0</v>
      </c>
    </row>
    <row r="49" spans="1:28" ht="26.25">
      <c r="A49" s="67"/>
      <c r="B49" s="186"/>
      <c r="C49" s="95">
        <v>3000</v>
      </c>
      <c r="D49" s="141" t="s">
        <v>77</v>
      </c>
      <c r="E49" s="139">
        <v>0</v>
      </c>
      <c r="F49" s="139">
        <v>0</v>
      </c>
      <c r="G49" s="139">
        <v>0</v>
      </c>
      <c r="H49" s="140">
        <f t="shared" si="1"/>
        <v>0</v>
      </c>
      <c r="I49" s="139">
        <v>0</v>
      </c>
      <c r="J49" s="139">
        <v>0</v>
      </c>
      <c r="K49" s="139">
        <v>0</v>
      </c>
      <c r="L49" s="140">
        <f t="shared" si="2"/>
        <v>0</v>
      </c>
      <c r="M49" s="139">
        <v>0</v>
      </c>
      <c r="N49" s="139">
        <v>0</v>
      </c>
      <c r="O49" s="139">
        <v>0</v>
      </c>
      <c r="P49" s="140">
        <f t="shared" si="3"/>
        <v>0</v>
      </c>
      <c r="Q49" s="139">
        <v>0</v>
      </c>
      <c r="R49" s="139">
        <v>0</v>
      </c>
      <c r="S49" s="139">
        <v>0</v>
      </c>
      <c r="T49" s="140">
        <f t="shared" si="4"/>
        <v>0</v>
      </c>
      <c r="U49" s="140"/>
      <c r="V49" s="140"/>
      <c r="W49" s="140"/>
      <c r="X49" s="140"/>
      <c r="Y49" s="139">
        <f t="shared" si="18"/>
        <v>0</v>
      </c>
      <c r="Z49" s="139">
        <f t="shared" si="18"/>
        <v>0</v>
      </c>
      <c r="AA49" s="139">
        <f t="shared" si="18"/>
        <v>0</v>
      </c>
      <c r="AB49" s="140">
        <f t="shared" si="16"/>
        <v>0</v>
      </c>
    </row>
    <row r="50" spans="1:28" ht="51">
      <c r="A50" s="67"/>
      <c r="B50" s="186"/>
      <c r="C50" s="95">
        <v>4000</v>
      </c>
      <c r="D50" s="141" t="s">
        <v>78</v>
      </c>
      <c r="E50" s="139">
        <v>0</v>
      </c>
      <c r="F50" s="139">
        <v>0</v>
      </c>
      <c r="G50" s="139">
        <v>0</v>
      </c>
      <c r="H50" s="140">
        <f t="shared" si="1"/>
        <v>0</v>
      </c>
      <c r="I50" s="139">
        <v>0</v>
      </c>
      <c r="J50" s="139">
        <v>0</v>
      </c>
      <c r="K50" s="139">
        <v>0</v>
      </c>
      <c r="L50" s="140">
        <f t="shared" si="2"/>
        <v>0</v>
      </c>
      <c r="M50" s="139">
        <v>0</v>
      </c>
      <c r="N50" s="139">
        <v>0</v>
      </c>
      <c r="O50" s="139">
        <v>0</v>
      </c>
      <c r="P50" s="140">
        <f t="shared" si="3"/>
        <v>0</v>
      </c>
      <c r="Q50" s="139">
        <v>0</v>
      </c>
      <c r="R50" s="139">
        <v>0</v>
      </c>
      <c r="S50" s="139">
        <v>0</v>
      </c>
      <c r="T50" s="140">
        <f t="shared" si="4"/>
        <v>0</v>
      </c>
      <c r="U50" s="140"/>
      <c r="V50" s="140"/>
      <c r="W50" s="140"/>
      <c r="X50" s="140"/>
      <c r="Y50" s="139">
        <f t="shared" si="18"/>
        <v>0</v>
      </c>
      <c r="Z50" s="139">
        <f t="shared" si="18"/>
        <v>0</v>
      </c>
      <c r="AA50" s="139">
        <f t="shared" si="18"/>
        <v>0</v>
      </c>
      <c r="AB50" s="140">
        <f t="shared" si="16"/>
        <v>0</v>
      </c>
    </row>
    <row r="51" spans="1:28" ht="26.25">
      <c r="A51" s="67"/>
      <c r="B51" s="186"/>
      <c r="C51" s="95">
        <v>5000</v>
      </c>
      <c r="D51" s="141" t="s">
        <v>79</v>
      </c>
      <c r="E51" s="139">
        <v>0</v>
      </c>
      <c r="F51" s="139">
        <v>0</v>
      </c>
      <c r="G51" s="139">
        <v>0</v>
      </c>
      <c r="H51" s="140">
        <f t="shared" si="1"/>
        <v>0</v>
      </c>
      <c r="I51" s="139">
        <v>0</v>
      </c>
      <c r="J51" s="139">
        <v>0</v>
      </c>
      <c r="K51" s="139">
        <v>0</v>
      </c>
      <c r="L51" s="140">
        <f t="shared" si="2"/>
        <v>0</v>
      </c>
      <c r="M51" s="139">
        <v>0</v>
      </c>
      <c r="N51" s="139">
        <v>0</v>
      </c>
      <c r="O51" s="139">
        <v>0</v>
      </c>
      <c r="P51" s="140">
        <f t="shared" si="3"/>
        <v>0</v>
      </c>
      <c r="Q51" s="139">
        <v>0</v>
      </c>
      <c r="R51" s="139">
        <v>0</v>
      </c>
      <c r="S51" s="139">
        <v>0</v>
      </c>
      <c r="T51" s="140">
        <f t="shared" si="4"/>
        <v>0</v>
      </c>
      <c r="U51" s="140"/>
      <c r="V51" s="140"/>
      <c r="W51" s="140"/>
      <c r="X51" s="140"/>
      <c r="Y51" s="139">
        <f t="shared" si="18"/>
        <v>0</v>
      </c>
      <c r="Z51" s="139">
        <f t="shared" si="18"/>
        <v>0</v>
      </c>
      <c r="AA51" s="139">
        <f t="shared" si="18"/>
        <v>0</v>
      </c>
      <c r="AB51" s="140">
        <f t="shared" si="16"/>
        <v>0</v>
      </c>
    </row>
    <row r="52" spans="1:28" ht="26.25">
      <c r="A52" s="67"/>
      <c r="B52" s="187"/>
      <c r="C52" s="95">
        <v>6000</v>
      </c>
      <c r="D52" s="141" t="s">
        <v>80</v>
      </c>
      <c r="E52" s="139">
        <v>0</v>
      </c>
      <c r="F52" s="139">
        <v>0</v>
      </c>
      <c r="G52" s="139">
        <v>0</v>
      </c>
      <c r="H52" s="140">
        <f t="shared" si="1"/>
        <v>0</v>
      </c>
      <c r="I52" s="139">
        <v>0</v>
      </c>
      <c r="J52" s="139">
        <v>0</v>
      </c>
      <c r="K52" s="139">
        <v>0</v>
      </c>
      <c r="L52" s="140">
        <f t="shared" si="2"/>
        <v>0</v>
      </c>
      <c r="M52" s="139">
        <v>0</v>
      </c>
      <c r="N52" s="139">
        <v>0</v>
      </c>
      <c r="O52" s="139">
        <v>0</v>
      </c>
      <c r="P52" s="140">
        <f t="shared" si="3"/>
        <v>0</v>
      </c>
      <c r="Q52" s="139">
        <v>0</v>
      </c>
      <c r="R52" s="139">
        <v>0</v>
      </c>
      <c r="S52" s="139">
        <v>0</v>
      </c>
      <c r="T52" s="140">
        <f t="shared" si="4"/>
        <v>0</v>
      </c>
      <c r="U52" s="140"/>
      <c r="V52" s="140"/>
      <c r="W52" s="140"/>
      <c r="X52" s="140"/>
      <c r="Y52" s="139">
        <f t="shared" si="18"/>
        <v>0</v>
      </c>
      <c r="Z52" s="139">
        <f t="shared" si="18"/>
        <v>0</v>
      </c>
      <c r="AA52" s="139">
        <f t="shared" si="18"/>
        <v>0</v>
      </c>
      <c r="AB52" s="140">
        <f t="shared" si="16"/>
        <v>0</v>
      </c>
    </row>
    <row r="53" spans="1:28" ht="26.25">
      <c r="A53" s="67"/>
      <c r="B53" s="185">
        <v>8</v>
      </c>
      <c r="C53" s="84"/>
      <c r="D53" s="148" t="s">
        <v>101</v>
      </c>
      <c r="E53" s="143">
        <f>SUM(E54:E59)</f>
        <v>13648686.440677967</v>
      </c>
      <c r="F53" s="143">
        <f>SUM(F54:F59)</f>
        <v>0</v>
      </c>
      <c r="G53" s="143">
        <f t="shared" ref="G53:AA53" si="19">SUM(G54:G59)</f>
        <v>0</v>
      </c>
      <c r="H53" s="137">
        <f t="shared" si="1"/>
        <v>13648686.440677967</v>
      </c>
      <c r="I53" s="143">
        <f t="shared" si="19"/>
        <v>0</v>
      </c>
      <c r="J53" s="143">
        <f>SUM(J54:J59)</f>
        <v>0</v>
      </c>
      <c r="K53" s="143">
        <f t="shared" si="19"/>
        <v>0</v>
      </c>
      <c r="L53" s="137">
        <f t="shared" si="2"/>
        <v>0</v>
      </c>
      <c r="M53" s="143">
        <f t="shared" si="19"/>
        <v>0</v>
      </c>
      <c r="N53" s="143">
        <f>SUM(N54:N59)</f>
        <v>0</v>
      </c>
      <c r="O53" s="143">
        <f t="shared" si="19"/>
        <v>0</v>
      </c>
      <c r="P53" s="137">
        <f t="shared" si="3"/>
        <v>0</v>
      </c>
      <c r="Q53" s="143">
        <f t="shared" si="19"/>
        <v>0</v>
      </c>
      <c r="R53" s="143">
        <f>SUM(R54:R59)</f>
        <v>0</v>
      </c>
      <c r="S53" s="143">
        <f t="shared" si="19"/>
        <v>0</v>
      </c>
      <c r="T53" s="137">
        <f t="shared" si="4"/>
        <v>0</v>
      </c>
      <c r="U53" s="137"/>
      <c r="V53" s="137"/>
      <c r="W53" s="137"/>
      <c r="X53" s="137"/>
      <c r="Y53" s="143">
        <f t="shared" si="19"/>
        <v>13648686.440677967</v>
      </c>
      <c r="Z53" s="143">
        <f>SUM(Z54:Z59)</f>
        <v>0</v>
      </c>
      <c r="AA53" s="143">
        <f t="shared" si="19"/>
        <v>0</v>
      </c>
      <c r="AB53" s="137">
        <f>Y53+Z53+AA53</f>
        <v>13648686.440677967</v>
      </c>
    </row>
    <row r="54" spans="1:28" ht="26.25">
      <c r="A54" s="67"/>
      <c r="B54" s="186"/>
      <c r="C54" s="95">
        <v>1000</v>
      </c>
      <c r="D54" s="141" t="s">
        <v>75</v>
      </c>
      <c r="E54" s="139">
        <v>0</v>
      </c>
      <c r="F54" s="139">
        <v>0</v>
      </c>
      <c r="G54" s="139">
        <v>0</v>
      </c>
      <c r="H54" s="140">
        <f t="shared" si="1"/>
        <v>0</v>
      </c>
      <c r="I54" s="139">
        <v>0</v>
      </c>
      <c r="J54" s="139">
        <v>0</v>
      </c>
      <c r="K54" s="139">
        <v>0</v>
      </c>
      <c r="L54" s="140">
        <f t="shared" si="2"/>
        <v>0</v>
      </c>
      <c r="M54" s="139">
        <v>0</v>
      </c>
      <c r="N54" s="139">
        <v>0</v>
      </c>
      <c r="O54" s="139">
        <v>0</v>
      </c>
      <c r="P54" s="140">
        <f t="shared" si="3"/>
        <v>0</v>
      </c>
      <c r="Q54" s="139">
        <v>0</v>
      </c>
      <c r="R54" s="139">
        <v>0</v>
      </c>
      <c r="S54" s="139">
        <v>0</v>
      </c>
      <c r="T54" s="140">
        <f t="shared" si="4"/>
        <v>0</v>
      </c>
      <c r="U54" s="140"/>
      <c r="V54" s="140"/>
      <c r="W54" s="140"/>
      <c r="X54" s="140"/>
      <c r="Y54" s="139">
        <f t="shared" ref="Y54:AB69" si="20">+E54-I54-M54-Q54-U54</f>
        <v>0</v>
      </c>
      <c r="Z54" s="139">
        <f t="shared" si="20"/>
        <v>0</v>
      </c>
      <c r="AA54" s="139">
        <f t="shared" si="20"/>
        <v>0</v>
      </c>
      <c r="AB54" s="140">
        <f t="shared" si="16"/>
        <v>0</v>
      </c>
    </row>
    <row r="55" spans="1:28" ht="26.25">
      <c r="A55" s="67"/>
      <c r="B55" s="186"/>
      <c r="C55" s="95">
        <v>2000</v>
      </c>
      <c r="D55" s="141" t="s">
        <v>76</v>
      </c>
      <c r="E55" s="139">
        <v>0</v>
      </c>
      <c r="F55" s="139">
        <v>0</v>
      </c>
      <c r="G55" s="139">
        <v>0</v>
      </c>
      <c r="H55" s="140">
        <f t="shared" si="1"/>
        <v>0</v>
      </c>
      <c r="I55" s="139">
        <v>0</v>
      </c>
      <c r="J55" s="139">
        <v>0</v>
      </c>
      <c r="K55" s="139">
        <v>0</v>
      </c>
      <c r="L55" s="140">
        <f t="shared" si="2"/>
        <v>0</v>
      </c>
      <c r="M55" s="139">
        <v>0</v>
      </c>
      <c r="N55" s="139">
        <v>0</v>
      </c>
      <c r="O55" s="139">
        <v>0</v>
      </c>
      <c r="P55" s="140">
        <f t="shared" si="3"/>
        <v>0</v>
      </c>
      <c r="Q55" s="139">
        <v>0</v>
      </c>
      <c r="R55" s="139">
        <v>0</v>
      </c>
      <c r="S55" s="139">
        <v>0</v>
      </c>
      <c r="T55" s="140">
        <f t="shared" si="4"/>
        <v>0</v>
      </c>
      <c r="U55" s="140"/>
      <c r="V55" s="140"/>
      <c r="W55" s="140"/>
      <c r="X55" s="140"/>
      <c r="Y55" s="139">
        <f t="shared" si="20"/>
        <v>0</v>
      </c>
      <c r="Z55" s="139">
        <f t="shared" si="20"/>
        <v>0</v>
      </c>
      <c r="AA55" s="139">
        <f t="shared" si="20"/>
        <v>0</v>
      </c>
      <c r="AB55" s="140">
        <f t="shared" si="16"/>
        <v>0</v>
      </c>
    </row>
    <row r="56" spans="1:28" ht="26.25">
      <c r="A56" s="67"/>
      <c r="B56" s="186"/>
      <c r="C56" s="95">
        <v>3000</v>
      </c>
      <c r="D56" s="141" t="s">
        <v>77</v>
      </c>
      <c r="E56" s="139">
        <v>0</v>
      </c>
      <c r="F56" s="139">
        <v>0</v>
      </c>
      <c r="G56" s="139">
        <v>0</v>
      </c>
      <c r="H56" s="140">
        <f t="shared" si="1"/>
        <v>0</v>
      </c>
      <c r="I56" s="139">
        <v>0</v>
      </c>
      <c r="J56" s="139">
        <v>0</v>
      </c>
      <c r="K56" s="139">
        <v>0</v>
      </c>
      <c r="L56" s="140">
        <f t="shared" si="2"/>
        <v>0</v>
      </c>
      <c r="M56" s="139">
        <v>0</v>
      </c>
      <c r="N56" s="139">
        <v>0</v>
      </c>
      <c r="O56" s="139">
        <v>0</v>
      </c>
      <c r="P56" s="140">
        <f t="shared" si="3"/>
        <v>0</v>
      </c>
      <c r="Q56" s="139">
        <v>0</v>
      </c>
      <c r="R56" s="139">
        <v>0</v>
      </c>
      <c r="S56" s="139">
        <v>0</v>
      </c>
      <c r="T56" s="140">
        <f t="shared" si="4"/>
        <v>0</v>
      </c>
      <c r="U56" s="140"/>
      <c r="V56" s="140"/>
      <c r="W56" s="140"/>
      <c r="X56" s="140"/>
      <c r="Y56" s="139">
        <f t="shared" si="20"/>
        <v>0</v>
      </c>
      <c r="Z56" s="139">
        <f t="shared" si="20"/>
        <v>0</v>
      </c>
      <c r="AA56" s="139">
        <f t="shared" si="20"/>
        <v>0</v>
      </c>
      <c r="AB56" s="140">
        <f t="shared" si="20"/>
        <v>0</v>
      </c>
    </row>
    <row r="57" spans="1:28" ht="51">
      <c r="A57" s="67"/>
      <c r="B57" s="186"/>
      <c r="C57" s="95">
        <v>4000</v>
      </c>
      <c r="D57" s="141" t="s">
        <v>78</v>
      </c>
      <c r="E57" s="139">
        <v>0</v>
      </c>
      <c r="F57" s="139">
        <v>0</v>
      </c>
      <c r="G57" s="139">
        <v>0</v>
      </c>
      <c r="H57" s="140">
        <f t="shared" si="1"/>
        <v>0</v>
      </c>
      <c r="I57" s="139">
        <v>0</v>
      </c>
      <c r="J57" s="139">
        <v>0</v>
      </c>
      <c r="K57" s="139">
        <v>0</v>
      </c>
      <c r="L57" s="140">
        <f t="shared" si="2"/>
        <v>0</v>
      </c>
      <c r="M57" s="139">
        <v>0</v>
      </c>
      <c r="N57" s="139">
        <v>0</v>
      </c>
      <c r="O57" s="139">
        <v>0</v>
      </c>
      <c r="P57" s="140">
        <f t="shared" si="3"/>
        <v>0</v>
      </c>
      <c r="Q57" s="139">
        <v>0</v>
      </c>
      <c r="R57" s="139">
        <v>0</v>
      </c>
      <c r="S57" s="139">
        <v>0</v>
      </c>
      <c r="T57" s="140">
        <f t="shared" si="4"/>
        <v>0</v>
      </c>
      <c r="U57" s="140"/>
      <c r="V57" s="140"/>
      <c r="W57" s="140"/>
      <c r="X57" s="140"/>
      <c r="Y57" s="139">
        <f t="shared" si="20"/>
        <v>0</v>
      </c>
      <c r="Z57" s="139">
        <f t="shared" si="20"/>
        <v>0</v>
      </c>
      <c r="AA57" s="139">
        <f t="shared" si="20"/>
        <v>0</v>
      </c>
      <c r="AB57" s="140">
        <f t="shared" si="20"/>
        <v>0</v>
      </c>
    </row>
    <row r="58" spans="1:28" ht="26.25">
      <c r="A58" s="67"/>
      <c r="B58" s="186"/>
      <c r="C58" s="95">
        <v>5000</v>
      </c>
      <c r="D58" s="141" t="s">
        <v>79</v>
      </c>
      <c r="E58" s="139">
        <v>648686.44067796599</v>
      </c>
      <c r="F58" s="139">
        <v>0</v>
      </c>
      <c r="G58" s="139">
        <v>0</v>
      </c>
      <c r="H58" s="140">
        <f t="shared" si="1"/>
        <v>648686.44067796599</v>
      </c>
      <c r="I58" s="139">
        <v>0</v>
      </c>
      <c r="J58" s="139">
        <v>0</v>
      </c>
      <c r="K58" s="139">
        <v>0</v>
      </c>
      <c r="L58" s="140">
        <f t="shared" si="2"/>
        <v>0</v>
      </c>
      <c r="M58" s="139">
        <v>0</v>
      </c>
      <c r="N58" s="139">
        <v>0</v>
      </c>
      <c r="O58" s="139">
        <v>0</v>
      </c>
      <c r="P58" s="140">
        <f t="shared" si="3"/>
        <v>0</v>
      </c>
      <c r="Q58" s="139">
        <v>0</v>
      </c>
      <c r="R58" s="139">
        <v>0</v>
      </c>
      <c r="S58" s="139">
        <v>0</v>
      </c>
      <c r="T58" s="140">
        <f t="shared" si="4"/>
        <v>0</v>
      </c>
      <c r="U58" s="140"/>
      <c r="V58" s="140"/>
      <c r="W58" s="140"/>
      <c r="X58" s="140"/>
      <c r="Y58" s="139">
        <f t="shared" si="20"/>
        <v>648686.44067796599</v>
      </c>
      <c r="Z58" s="139">
        <f t="shared" si="20"/>
        <v>0</v>
      </c>
      <c r="AA58" s="139">
        <f t="shared" si="20"/>
        <v>0</v>
      </c>
      <c r="AB58" s="140">
        <f t="shared" si="20"/>
        <v>648686.44067796599</v>
      </c>
    </row>
    <row r="59" spans="1:28" ht="26.25">
      <c r="A59" s="67"/>
      <c r="B59" s="187"/>
      <c r="C59" s="95">
        <v>6000</v>
      </c>
      <c r="D59" s="141" t="s">
        <v>80</v>
      </c>
      <c r="E59" s="139">
        <v>13000000</v>
      </c>
      <c r="F59" s="139">
        <v>0</v>
      </c>
      <c r="G59" s="139">
        <v>0</v>
      </c>
      <c r="H59" s="140">
        <f t="shared" si="1"/>
        <v>13000000</v>
      </c>
      <c r="I59" s="139">
        <v>0</v>
      </c>
      <c r="J59" s="139">
        <v>0</v>
      </c>
      <c r="K59" s="139">
        <v>0</v>
      </c>
      <c r="L59" s="140">
        <f t="shared" si="2"/>
        <v>0</v>
      </c>
      <c r="M59" s="139">
        <v>0</v>
      </c>
      <c r="N59" s="139">
        <v>0</v>
      </c>
      <c r="O59" s="139">
        <v>0</v>
      </c>
      <c r="P59" s="140">
        <f t="shared" si="3"/>
        <v>0</v>
      </c>
      <c r="Q59" s="139">
        <v>0</v>
      </c>
      <c r="R59" s="139">
        <v>0</v>
      </c>
      <c r="S59" s="139">
        <v>0</v>
      </c>
      <c r="T59" s="140">
        <f t="shared" si="4"/>
        <v>0</v>
      </c>
      <c r="U59" s="140"/>
      <c r="V59" s="140"/>
      <c r="W59" s="140"/>
      <c r="X59" s="140"/>
      <c r="Y59" s="139">
        <f t="shared" si="20"/>
        <v>13000000</v>
      </c>
      <c r="Z59" s="139">
        <f t="shared" si="20"/>
        <v>0</v>
      </c>
      <c r="AA59" s="139">
        <f t="shared" si="20"/>
        <v>0</v>
      </c>
      <c r="AB59" s="140">
        <f t="shared" si="20"/>
        <v>13000000</v>
      </c>
    </row>
    <row r="60" spans="1:28" ht="78.75">
      <c r="A60" s="67"/>
      <c r="B60" s="185">
        <v>9</v>
      </c>
      <c r="C60" s="84"/>
      <c r="D60" s="142" t="s">
        <v>102</v>
      </c>
      <c r="E60" s="143">
        <f>SUM(E61:E66)</f>
        <v>30270000</v>
      </c>
      <c r="F60" s="143">
        <f>SUM(F61:F66)</f>
        <v>0</v>
      </c>
      <c r="G60" s="143">
        <f t="shared" ref="G60:AA60" si="21">SUM(G61:G66)</f>
        <v>0</v>
      </c>
      <c r="H60" s="137">
        <f t="shared" si="1"/>
        <v>30270000</v>
      </c>
      <c r="I60" s="143">
        <f t="shared" si="21"/>
        <v>18358956.440000001</v>
      </c>
      <c r="J60" s="143">
        <f>SUM(J61:J66)</f>
        <v>0</v>
      </c>
      <c r="K60" s="143">
        <f t="shared" si="21"/>
        <v>0</v>
      </c>
      <c r="L60" s="137">
        <f t="shared" si="2"/>
        <v>18358956.440000001</v>
      </c>
      <c r="M60" s="143">
        <f t="shared" si="21"/>
        <v>0</v>
      </c>
      <c r="N60" s="143">
        <f>SUM(N61:N66)</f>
        <v>0</v>
      </c>
      <c r="O60" s="143">
        <f t="shared" si="21"/>
        <v>0</v>
      </c>
      <c r="P60" s="137">
        <f t="shared" si="3"/>
        <v>0</v>
      </c>
      <c r="Q60" s="143">
        <f t="shared" si="21"/>
        <v>11910917.560000001</v>
      </c>
      <c r="R60" s="143">
        <f>SUM(R61:R66)</f>
        <v>0</v>
      </c>
      <c r="S60" s="143">
        <f t="shared" si="21"/>
        <v>0</v>
      </c>
      <c r="T60" s="137">
        <f t="shared" si="4"/>
        <v>11910917.560000001</v>
      </c>
      <c r="U60" s="137"/>
      <c r="V60" s="137"/>
      <c r="W60" s="137"/>
      <c r="X60" s="137"/>
      <c r="Y60" s="143">
        <f t="shared" si="21"/>
        <v>125.99999999813735</v>
      </c>
      <c r="Z60" s="143">
        <f>SUM(Z61:Z66)</f>
        <v>0</v>
      </c>
      <c r="AA60" s="143">
        <f t="shared" si="21"/>
        <v>0</v>
      </c>
      <c r="AB60" s="137">
        <f>Y60+Z60+AA60</f>
        <v>125.99999999813735</v>
      </c>
    </row>
    <row r="61" spans="1:28" ht="26.25">
      <c r="A61" s="67"/>
      <c r="B61" s="186"/>
      <c r="C61" s="95">
        <v>1000</v>
      </c>
      <c r="D61" s="141" t="s">
        <v>75</v>
      </c>
      <c r="E61" s="139">
        <v>0</v>
      </c>
      <c r="F61" s="139">
        <v>0</v>
      </c>
      <c r="G61" s="139">
        <v>0</v>
      </c>
      <c r="H61" s="140">
        <f t="shared" si="1"/>
        <v>0</v>
      </c>
      <c r="I61" s="139">
        <v>0</v>
      </c>
      <c r="J61" s="139">
        <v>0</v>
      </c>
      <c r="K61" s="139">
        <v>0</v>
      </c>
      <c r="L61" s="140">
        <f t="shared" si="2"/>
        <v>0</v>
      </c>
      <c r="M61" s="139">
        <v>0</v>
      </c>
      <c r="N61" s="139">
        <v>0</v>
      </c>
      <c r="O61" s="139">
        <v>0</v>
      </c>
      <c r="P61" s="140">
        <f t="shared" si="3"/>
        <v>0</v>
      </c>
      <c r="Q61" s="139">
        <v>0</v>
      </c>
      <c r="R61" s="139">
        <v>0</v>
      </c>
      <c r="S61" s="139">
        <v>0</v>
      </c>
      <c r="T61" s="140">
        <f t="shared" si="4"/>
        <v>0</v>
      </c>
      <c r="U61" s="140"/>
      <c r="V61" s="140"/>
      <c r="W61" s="140"/>
      <c r="X61" s="140"/>
      <c r="Y61" s="139">
        <f t="shared" ref="Y61:AA66" si="22">+E61-I61-M61-Q61-U61</f>
        <v>0</v>
      </c>
      <c r="Z61" s="139">
        <f t="shared" si="22"/>
        <v>0</v>
      </c>
      <c r="AA61" s="139">
        <f t="shared" si="22"/>
        <v>0</v>
      </c>
      <c r="AB61" s="140">
        <f t="shared" si="20"/>
        <v>0</v>
      </c>
    </row>
    <row r="62" spans="1:28" ht="26.25">
      <c r="A62" s="67"/>
      <c r="B62" s="186"/>
      <c r="C62" s="95">
        <v>2000</v>
      </c>
      <c r="D62" s="141" t="s">
        <v>76</v>
      </c>
      <c r="E62" s="139">
        <v>270000</v>
      </c>
      <c r="F62" s="139">
        <v>0</v>
      </c>
      <c r="G62" s="139">
        <v>0</v>
      </c>
      <c r="H62" s="140">
        <f t="shared" si="1"/>
        <v>270000</v>
      </c>
      <c r="I62" s="139">
        <v>269874</v>
      </c>
      <c r="J62" s="139">
        <v>0</v>
      </c>
      <c r="K62" s="139">
        <v>0</v>
      </c>
      <c r="L62" s="140">
        <f t="shared" si="2"/>
        <v>269874</v>
      </c>
      <c r="M62" s="139">
        <v>0</v>
      </c>
      <c r="N62" s="139">
        <v>0</v>
      </c>
      <c r="O62" s="139">
        <v>0</v>
      </c>
      <c r="P62" s="140">
        <f t="shared" si="3"/>
        <v>0</v>
      </c>
      <c r="Q62" s="139">
        <v>0</v>
      </c>
      <c r="R62" s="139">
        <v>0</v>
      </c>
      <c r="S62" s="139">
        <v>0</v>
      </c>
      <c r="T62" s="140">
        <f t="shared" si="4"/>
        <v>0</v>
      </c>
      <c r="U62" s="140"/>
      <c r="V62" s="140"/>
      <c r="W62" s="140"/>
      <c r="X62" s="140"/>
      <c r="Y62" s="139">
        <f t="shared" si="22"/>
        <v>126</v>
      </c>
      <c r="Z62" s="139">
        <f t="shared" si="22"/>
        <v>0</v>
      </c>
      <c r="AA62" s="139">
        <f t="shared" si="22"/>
        <v>0</v>
      </c>
      <c r="AB62" s="140">
        <f t="shared" si="20"/>
        <v>126</v>
      </c>
    </row>
    <row r="63" spans="1:28" ht="26.25">
      <c r="A63" s="67"/>
      <c r="B63" s="186"/>
      <c r="C63" s="95">
        <v>3000</v>
      </c>
      <c r="D63" s="138" t="s">
        <v>77</v>
      </c>
      <c r="E63" s="139">
        <v>0</v>
      </c>
      <c r="F63" s="139">
        <v>0</v>
      </c>
      <c r="G63" s="139">
        <v>0</v>
      </c>
      <c r="H63" s="140">
        <f t="shared" si="1"/>
        <v>0</v>
      </c>
      <c r="I63" s="139">
        <v>0</v>
      </c>
      <c r="J63" s="139">
        <v>0</v>
      </c>
      <c r="K63" s="139">
        <v>0</v>
      </c>
      <c r="L63" s="140">
        <f t="shared" si="2"/>
        <v>0</v>
      </c>
      <c r="M63" s="139">
        <v>0</v>
      </c>
      <c r="N63" s="139">
        <v>0</v>
      </c>
      <c r="O63" s="139">
        <v>0</v>
      </c>
      <c r="P63" s="140">
        <f t="shared" si="3"/>
        <v>0</v>
      </c>
      <c r="Q63" s="139">
        <v>0</v>
      </c>
      <c r="R63" s="139">
        <v>0</v>
      </c>
      <c r="S63" s="139">
        <v>0</v>
      </c>
      <c r="T63" s="140">
        <f t="shared" si="4"/>
        <v>0</v>
      </c>
      <c r="U63" s="140"/>
      <c r="V63" s="140"/>
      <c r="W63" s="140"/>
      <c r="X63" s="140"/>
      <c r="Y63" s="139">
        <f t="shared" si="22"/>
        <v>0</v>
      </c>
      <c r="Z63" s="139">
        <f t="shared" si="22"/>
        <v>0</v>
      </c>
      <c r="AA63" s="139">
        <f t="shared" si="22"/>
        <v>0</v>
      </c>
      <c r="AB63" s="140">
        <f t="shared" si="20"/>
        <v>0</v>
      </c>
    </row>
    <row r="64" spans="1:28" ht="51">
      <c r="A64" s="67"/>
      <c r="B64" s="186"/>
      <c r="C64" s="95">
        <v>4000</v>
      </c>
      <c r="D64" s="138" t="s">
        <v>78</v>
      </c>
      <c r="E64" s="139">
        <v>0</v>
      </c>
      <c r="F64" s="139">
        <v>0</v>
      </c>
      <c r="G64" s="139">
        <v>0</v>
      </c>
      <c r="H64" s="140">
        <f t="shared" si="1"/>
        <v>0</v>
      </c>
      <c r="I64" s="139">
        <v>0</v>
      </c>
      <c r="J64" s="139">
        <v>0</v>
      </c>
      <c r="K64" s="139">
        <v>0</v>
      </c>
      <c r="L64" s="140">
        <f t="shared" si="2"/>
        <v>0</v>
      </c>
      <c r="M64" s="139">
        <v>0</v>
      </c>
      <c r="N64" s="139">
        <v>0</v>
      </c>
      <c r="O64" s="139">
        <v>0</v>
      </c>
      <c r="P64" s="140">
        <f t="shared" si="3"/>
        <v>0</v>
      </c>
      <c r="Q64" s="139">
        <v>0</v>
      </c>
      <c r="R64" s="139">
        <v>0</v>
      </c>
      <c r="S64" s="139">
        <v>0</v>
      </c>
      <c r="T64" s="140">
        <f t="shared" si="4"/>
        <v>0</v>
      </c>
      <c r="U64" s="140"/>
      <c r="V64" s="140"/>
      <c r="W64" s="140"/>
      <c r="X64" s="140"/>
      <c r="Y64" s="139">
        <f t="shared" si="22"/>
        <v>0</v>
      </c>
      <c r="Z64" s="139">
        <f t="shared" si="22"/>
        <v>0</v>
      </c>
      <c r="AA64" s="139">
        <f t="shared" si="22"/>
        <v>0</v>
      </c>
      <c r="AB64" s="140">
        <f t="shared" si="20"/>
        <v>0</v>
      </c>
    </row>
    <row r="65" spans="1:28" ht="26.25">
      <c r="A65" s="67"/>
      <c r="B65" s="186"/>
      <c r="C65" s="95">
        <v>5000</v>
      </c>
      <c r="D65" s="138" t="s">
        <v>79</v>
      </c>
      <c r="E65" s="139">
        <v>30000000</v>
      </c>
      <c r="F65" s="139">
        <v>0</v>
      </c>
      <c r="G65" s="139">
        <v>0</v>
      </c>
      <c r="H65" s="140">
        <f t="shared" si="1"/>
        <v>30000000</v>
      </c>
      <c r="I65" s="139">
        <v>18089082.440000001</v>
      </c>
      <c r="J65" s="139">
        <v>0</v>
      </c>
      <c r="K65" s="139">
        <v>0</v>
      </c>
      <c r="L65" s="140">
        <f t="shared" si="2"/>
        <v>18089082.440000001</v>
      </c>
      <c r="M65" s="139">
        <v>0</v>
      </c>
      <c r="N65" s="139">
        <v>0</v>
      </c>
      <c r="O65" s="139">
        <v>0</v>
      </c>
      <c r="P65" s="140">
        <f t="shared" si="3"/>
        <v>0</v>
      </c>
      <c r="Q65" s="139">
        <v>11910917.560000001</v>
      </c>
      <c r="R65" s="139">
        <v>0</v>
      </c>
      <c r="S65" s="139">
        <v>0</v>
      </c>
      <c r="T65" s="140">
        <f t="shared" si="4"/>
        <v>11910917.560000001</v>
      </c>
      <c r="U65" s="140"/>
      <c r="V65" s="140"/>
      <c r="W65" s="140"/>
      <c r="X65" s="140"/>
      <c r="Y65" s="139">
        <f t="shared" si="22"/>
        <v>-1.862645149230957E-9</v>
      </c>
      <c r="Z65" s="139">
        <f t="shared" si="22"/>
        <v>0</v>
      </c>
      <c r="AA65" s="139">
        <f t="shared" si="22"/>
        <v>0</v>
      </c>
      <c r="AB65" s="140">
        <f t="shared" si="20"/>
        <v>-1.862645149230957E-9</v>
      </c>
    </row>
    <row r="66" spans="1:28" ht="26.25">
      <c r="A66" s="67"/>
      <c r="B66" s="187"/>
      <c r="C66" s="95">
        <v>6000</v>
      </c>
      <c r="D66" s="141" t="s">
        <v>80</v>
      </c>
      <c r="E66" s="139">
        <v>0</v>
      </c>
      <c r="F66" s="139">
        <v>0</v>
      </c>
      <c r="G66" s="139">
        <v>0</v>
      </c>
      <c r="H66" s="140">
        <f t="shared" si="1"/>
        <v>0</v>
      </c>
      <c r="I66" s="139">
        <v>0</v>
      </c>
      <c r="J66" s="139">
        <v>0</v>
      </c>
      <c r="K66" s="139">
        <v>0</v>
      </c>
      <c r="L66" s="140">
        <f t="shared" si="2"/>
        <v>0</v>
      </c>
      <c r="M66" s="139">
        <v>0</v>
      </c>
      <c r="N66" s="139">
        <v>0</v>
      </c>
      <c r="O66" s="139">
        <v>0</v>
      </c>
      <c r="P66" s="140">
        <f t="shared" si="3"/>
        <v>0</v>
      </c>
      <c r="Q66" s="139">
        <v>0</v>
      </c>
      <c r="R66" s="139">
        <v>0</v>
      </c>
      <c r="S66" s="139">
        <v>0</v>
      </c>
      <c r="T66" s="140">
        <f t="shared" si="4"/>
        <v>0</v>
      </c>
      <c r="U66" s="140"/>
      <c r="V66" s="140"/>
      <c r="W66" s="140"/>
      <c r="X66" s="140"/>
      <c r="Y66" s="139">
        <f t="shared" si="22"/>
        <v>0</v>
      </c>
      <c r="Z66" s="139">
        <f t="shared" si="22"/>
        <v>0</v>
      </c>
      <c r="AA66" s="139">
        <f t="shared" si="22"/>
        <v>0</v>
      </c>
      <c r="AB66" s="140">
        <f t="shared" si="20"/>
        <v>0</v>
      </c>
    </row>
    <row r="67" spans="1:28" ht="26.25">
      <c r="A67" s="67"/>
      <c r="B67" s="185">
        <v>10</v>
      </c>
      <c r="C67" s="84"/>
      <c r="D67" s="148" t="s">
        <v>57</v>
      </c>
      <c r="E67" s="143">
        <f>SUM(E68:E73)</f>
        <v>12034397.120000001</v>
      </c>
      <c r="F67" s="143">
        <f>SUM(F68:F73)</f>
        <v>3764966.37</v>
      </c>
      <c r="G67" s="143">
        <f t="shared" ref="G67:AA67" si="23">SUM(G68:G73)</f>
        <v>7871471.0199999996</v>
      </c>
      <c r="H67" s="137">
        <f t="shared" si="1"/>
        <v>23670834.510000002</v>
      </c>
      <c r="I67" s="143">
        <f t="shared" si="23"/>
        <v>0</v>
      </c>
      <c r="J67" s="143">
        <f>SUM(J68:J73)</f>
        <v>0</v>
      </c>
      <c r="K67" s="143">
        <f t="shared" si="23"/>
        <v>0</v>
      </c>
      <c r="L67" s="137">
        <f t="shared" si="2"/>
        <v>0</v>
      </c>
      <c r="M67" s="143">
        <f t="shared" si="23"/>
        <v>0</v>
      </c>
      <c r="N67" s="143">
        <f>SUM(N68:N73)</f>
        <v>0</v>
      </c>
      <c r="O67" s="143">
        <f t="shared" si="23"/>
        <v>0</v>
      </c>
      <c r="P67" s="137">
        <f t="shared" si="3"/>
        <v>0</v>
      </c>
      <c r="Q67" s="143">
        <f t="shared" si="23"/>
        <v>154833.23000000001</v>
      </c>
      <c r="R67" s="143">
        <f>SUM(R68:R73)</f>
        <v>19785.32</v>
      </c>
      <c r="S67" s="143">
        <f t="shared" si="23"/>
        <v>6365989.3200000003</v>
      </c>
      <c r="T67" s="137">
        <f t="shared" si="4"/>
        <v>6540607.8700000001</v>
      </c>
      <c r="U67" s="137">
        <f>SUM(U68:U73)</f>
        <v>1300638.71</v>
      </c>
      <c r="V67" s="137">
        <f t="shared" ref="V67:X67" si="24">SUM(V68:V73)</f>
        <v>1495172.28</v>
      </c>
      <c r="W67" s="137">
        <f t="shared" si="24"/>
        <v>130736.4</v>
      </c>
      <c r="X67" s="137">
        <f t="shared" si="24"/>
        <v>2926547.39</v>
      </c>
      <c r="Y67" s="143">
        <f t="shared" si="23"/>
        <v>10578925.180000002</v>
      </c>
      <c r="Z67" s="143">
        <f>SUM(Z68:Z73)</f>
        <v>2250008.77</v>
      </c>
      <c r="AA67" s="143">
        <f t="shared" si="23"/>
        <v>1374745.2999999998</v>
      </c>
      <c r="AB67" s="137">
        <f>Y67+Z67+AA67</f>
        <v>14203679.25</v>
      </c>
    </row>
    <row r="68" spans="1:28" ht="26.25">
      <c r="A68" s="67"/>
      <c r="B68" s="186"/>
      <c r="C68" s="95">
        <v>1000</v>
      </c>
      <c r="D68" s="138" t="s">
        <v>75</v>
      </c>
      <c r="E68" s="139">
        <v>0</v>
      </c>
      <c r="F68" s="139">
        <v>0</v>
      </c>
      <c r="G68" s="139">
        <v>2426471.02</v>
      </c>
      <c r="H68" s="140">
        <f t="shared" si="1"/>
        <v>2426471.02</v>
      </c>
      <c r="I68" s="139">
        <v>0</v>
      </c>
      <c r="J68" s="139">
        <v>0</v>
      </c>
      <c r="K68" s="139">
        <v>0</v>
      </c>
      <c r="L68" s="140">
        <f t="shared" si="2"/>
        <v>0</v>
      </c>
      <c r="M68" s="139">
        <v>0</v>
      </c>
      <c r="N68" s="139">
        <v>0</v>
      </c>
      <c r="O68" s="139">
        <v>0</v>
      </c>
      <c r="P68" s="140">
        <f t="shared" si="3"/>
        <v>0</v>
      </c>
      <c r="Q68" s="139">
        <v>0</v>
      </c>
      <c r="R68" s="139">
        <v>0</v>
      </c>
      <c r="S68" s="139">
        <v>2004230.15</v>
      </c>
      <c r="T68" s="140">
        <f t="shared" si="4"/>
        <v>2004230.15</v>
      </c>
      <c r="U68" s="140"/>
      <c r="V68" s="140"/>
      <c r="W68" s="140"/>
      <c r="X68" s="140">
        <f>+U68+V68+W68</f>
        <v>0</v>
      </c>
      <c r="Y68" s="139">
        <f t="shared" ref="Y68:AB76" si="25">+E68-I68-M68-Q68-U68</f>
        <v>0</v>
      </c>
      <c r="Z68" s="139">
        <f t="shared" si="25"/>
        <v>0</v>
      </c>
      <c r="AA68" s="139">
        <f t="shared" si="25"/>
        <v>422240.87000000011</v>
      </c>
      <c r="AB68" s="140">
        <f t="shared" si="20"/>
        <v>422240.87000000011</v>
      </c>
    </row>
    <row r="69" spans="1:28" ht="26.25">
      <c r="A69" s="67"/>
      <c r="B69" s="186"/>
      <c r="C69" s="95">
        <v>2000</v>
      </c>
      <c r="D69" s="138" t="s">
        <v>76</v>
      </c>
      <c r="E69" s="139">
        <v>1004000</v>
      </c>
      <c r="F69" s="139">
        <v>0</v>
      </c>
      <c r="G69" s="139">
        <v>920000</v>
      </c>
      <c r="H69" s="140">
        <f t="shared" ref="H69:H123" si="26">E69+F69+G69</f>
        <v>1924000</v>
      </c>
      <c r="I69" s="139">
        <v>0</v>
      </c>
      <c r="J69" s="139">
        <v>0</v>
      </c>
      <c r="K69" s="139">
        <v>0</v>
      </c>
      <c r="L69" s="140">
        <f t="shared" ref="L69:L122" si="27">I69+J69+K69</f>
        <v>0</v>
      </c>
      <c r="M69" s="139">
        <v>0</v>
      </c>
      <c r="N69" s="139">
        <v>0</v>
      </c>
      <c r="O69" s="139">
        <v>0</v>
      </c>
      <c r="P69" s="140">
        <f t="shared" ref="P69:P122" si="28">M69+N69+O69</f>
        <v>0</v>
      </c>
      <c r="Q69" s="139">
        <v>142590.75</v>
      </c>
      <c r="R69" s="139">
        <v>0</v>
      </c>
      <c r="S69" s="139">
        <v>919193.26</v>
      </c>
      <c r="T69" s="140">
        <f t="shared" ref="T69:T122" si="29">Q69+R69+S69</f>
        <v>1061784.01</v>
      </c>
      <c r="U69" s="140">
        <v>134242.79</v>
      </c>
      <c r="V69" s="140"/>
      <c r="W69" s="140"/>
      <c r="X69" s="140">
        <f t="shared" ref="X69:X73" si="30">+U69+V69+W69</f>
        <v>134242.79</v>
      </c>
      <c r="Y69" s="139">
        <f t="shared" si="25"/>
        <v>727166.46</v>
      </c>
      <c r="Z69" s="139">
        <f t="shared" si="25"/>
        <v>0</v>
      </c>
      <c r="AA69" s="139">
        <f t="shared" si="25"/>
        <v>806.73999999999069</v>
      </c>
      <c r="AB69" s="140">
        <f t="shared" si="20"/>
        <v>727973.2</v>
      </c>
    </row>
    <row r="70" spans="1:28" ht="26.25">
      <c r="A70" s="67"/>
      <c r="B70" s="186"/>
      <c r="C70" s="95">
        <v>3000</v>
      </c>
      <c r="D70" s="138" t="s">
        <v>77</v>
      </c>
      <c r="E70" s="139">
        <v>1537200</v>
      </c>
      <c r="F70" s="139">
        <v>2052800</v>
      </c>
      <c r="G70" s="139">
        <v>4525000</v>
      </c>
      <c r="H70" s="140">
        <f t="shared" si="26"/>
        <v>8115000</v>
      </c>
      <c r="I70" s="139">
        <v>0</v>
      </c>
      <c r="J70" s="139">
        <v>0</v>
      </c>
      <c r="K70" s="139">
        <v>0</v>
      </c>
      <c r="L70" s="140">
        <f t="shared" si="27"/>
        <v>0</v>
      </c>
      <c r="M70" s="139">
        <v>0</v>
      </c>
      <c r="N70" s="139">
        <v>0</v>
      </c>
      <c r="O70" s="139">
        <v>0</v>
      </c>
      <c r="P70" s="140">
        <f t="shared" si="28"/>
        <v>0</v>
      </c>
      <c r="Q70" s="139">
        <v>12242.48</v>
      </c>
      <c r="R70" s="139">
        <v>19785.32</v>
      </c>
      <c r="S70" s="139">
        <v>3442565.91</v>
      </c>
      <c r="T70" s="140">
        <f t="shared" si="29"/>
        <v>3474593.71</v>
      </c>
      <c r="U70" s="140">
        <v>1166395.92</v>
      </c>
      <c r="V70" s="140">
        <v>1495172.28</v>
      </c>
      <c r="W70" s="140">
        <v>130736.4</v>
      </c>
      <c r="X70" s="140">
        <f t="shared" si="30"/>
        <v>2792304.6</v>
      </c>
      <c r="Y70" s="139">
        <f t="shared" si="25"/>
        <v>358561.60000000009</v>
      </c>
      <c r="Z70" s="139">
        <f t="shared" si="25"/>
        <v>537842.39999999991</v>
      </c>
      <c r="AA70" s="139">
        <f t="shared" si="25"/>
        <v>951697.68999999983</v>
      </c>
      <c r="AB70" s="140">
        <f t="shared" si="25"/>
        <v>1848101.69</v>
      </c>
    </row>
    <row r="71" spans="1:28" ht="51">
      <c r="A71" s="67"/>
      <c r="B71" s="186"/>
      <c r="C71" s="95">
        <v>4000</v>
      </c>
      <c r="D71" s="138" t="s">
        <v>78</v>
      </c>
      <c r="E71" s="139">
        <v>0</v>
      </c>
      <c r="F71" s="139">
        <v>0</v>
      </c>
      <c r="G71" s="139">
        <v>0</v>
      </c>
      <c r="H71" s="140">
        <f t="shared" si="26"/>
        <v>0</v>
      </c>
      <c r="I71" s="139">
        <v>0</v>
      </c>
      <c r="J71" s="139">
        <v>0</v>
      </c>
      <c r="K71" s="139">
        <v>0</v>
      </c>
      <c r="L71" s="140">
        <f t="shared" si="27"/>
        <v>0</v>
      </c>
      <c r="M71" s="139">
        <v>0</v>
      </c>
      <c r="N71" s="139">
        <v>0</v>
      </c>
      <c r="O71" s="139">
        <v>0</v>
      </c>
      <c r="P71" s="140">
        <f t="shared" si="28"/>
        <v>0</v>
      </c>
      <c r="Q71" s="139">
        <v>0</v>
      </c>
      <c r="R71" s="139">
        <v>0</v>
      </c>
      <c r="S71" s="139">
        <v>0</v>
      </c>
      <c r="T71" s="140">
        <f t="shared" si="29"/>
        <v>0</v>
      </c>
      <c r="U71" s="140"/>
      <c r="V71" s="140"/>
      <c r="W71" s="140"/>
      <c r="X71" s="140">
        <f t="shared" si="30"/>
        <v>0</v>
      </c>
      <c r="Y71" s="139">
        <f t="shared" si="25"/>
        <v>0</v>
      </c>
      <c r="Z71" s="139">
        <f t="shared" si="25"/>
        <v>0</v>
      </c>
      <c r="AA71" s="139">
        <f t="shared" si="25"/>
        <v>0</v>
      </c>
      <c r="AB71" s="140">
        <f t="shared" si="25"/>
        <v>0</v>
      </c>
    </row>
    <row r="72" spans="1:28" ht="26.25">
      <c r="A72" s="67"/>
      <c r="B72" s="186"/>
      <c r="C72" s="95">
        <v>5000</v>
      </c>
      <c r="D72" s="138" t="s">
        <v>79</v>
      </c>
      <c r="E72" s="139">
        <v>9493197.120000001</v>
      </c>
      <c r="F72" s="139">
        <v>1712166.37</v>
      </c>
      <c r="G72" s="139">
        <v>0</v>
      </c>
      <c r="H72" s="140">
        <f t="shared" si="26"/>
        <v>11205363.490000002</v>
      </c>
      <c r="I72" s="139">
        <v>0</v>
      </c>
      <c r="J72" s="139">
        <v>0</v>
      </c>
      <c r="K72" s="139">
        <v>0</v>
      </c>
      <c r="L72" s="140">
        <f t="shared" si="27"/>
        <v>0</v>
      </c>
      <c r="M72" s="139">
        <v>0</v>
      </c>
      <c r="N72" s="139">
        <v>0</v>
      </c>
      <c r="O72" s="139">
        <v>0</v>
      </c>
      <c r="P72" s="140">
        <f t="shared" si="28"/>
        <v>0</v>
      </c>
      <c r="Q72" s="139">
        <v>0</v>
      </c>
      <c r="R72" s="139">
        <v>0</v>
      </c>
      <c r="S72" s="139">
        <v>0</v>
      </c>
      <c r="T72" s="140">
        <f t="shared" si="29"/>
        <v>0</v>
      </c>
      <c r="U72" s="140"/>
      <c r="V72" s="140"/>
      <c r="W72" s="140"/>
      <c r="X72" s="140">
        <f t="shared" si="30"/>
        <v>0</v>
      </c>
      <c r="Y72" s="139">
        <f t="shared" si="25"/>
        <v>9493197.120000001</v>
      </c>
      <c r="Z72" s="139">
        <f t="shared" si="25"/>
        <v>1712166.37</v>
      </c>
      <c r="AA72" s="139">
        <f t="shared" si="25"/>
        <v>0</v>
      </c>
      <c r="AB72" s="140">
        <f t="shared" si="25"/>
        <v>11205363.490000002</v>
      </c>
    </row>
    <row r="73" spans="1:28" ht="26.25">
      <c r="A73" s="67"/>
      <c r="B73" s="187"/>
      <c r="C73" s="95">
        <v>6000</v>
      </c>
      <c r="D73" s="141" t="s">
        <v>80</v>
      </c>
      <c r="E73" s="139">
        <v>0</v>
      </c>
      <c r="F73" s="139">
        <v>0</v>
      </c>
      <c r="G73" s="139">
        <v>0</v>
      </c>
      <c r="H73" s="140">
        <f t="shared" si="26"/>
        <v>0</v>
      </c>
      <c r="I73" s="139">
        <v>0</v>
      </c>
      <c r="J73" s="139">
        <v>0</v>
      </c>
      <c r="K73" s="139">
        <v>0</v>
      </c>
      <c r="L73" s="140">
        <f t="shared" si="27"/>
        <v>0</v>
      </c>
      <c r="M73" s="139">
        <v>0</v>
      </c>
      <c r="N73" s="139">
        <v>0</v>
      </c>
      <c r="O73" s="139">
        <v>0</v>
      </c>
      <c r="P73" s="140">
        <f t="shared" si="28"/>
        <v>0</v>
      </c>
      <c r="Q73" s="139">
        <v>0</v>
      </c>
      <c r="R73" s="139">
        <v>0</v>
      </c>
      <c r="S73" s="139">
        <v>0</v>
      </c>
      <c r="T73" s="140">
        <f t="shared" si="29"/>
        <v>0</v>
      </c>
      <c r="U73" s="140"/>
      <c r="V73" s="140"/>
      <c r="W73" s="140"/>
      <c r="X73" s="140">
        <f t="shared" si="30"/>
        <v>0</v>
      </c>
      <c r="Y73" s="139">
        <f t="shared" si="25"/>
        <v>0</v>
      </c>
      <c r="Z73" s="139">
        <f t="shared" si="25"/>
        <v>0</v>
      </c>
      <c r="AA73" s="139">
        <f t="shared" si="25"/>
        <v>0</v>
      </c>
      <c r="AB73" s="140">
        <f t="shared" si="25"/>
        <v>0</v>
      </c>
    </row>
    <row r="74" spans="1:28" ht="52.5">
      <c r="A74" s="67"/>
      <c r="B74" s="185">
        <v>11</v>
      </c>
      <c r="C74" s="84"/>
      <c r="D74" s="142" t="s">
        <v>89</v>
      </c>
      <c r="E74" s="143">
        <f>SUM(E75:E80)</f>
        <v>4365500</v>
      </c>
      <c r="F74" s="143">
        <f>SUM(F75:F80)</f>
        <v>0</v>
      </c>
      <c r="G74" s="143">
        <f t="shared" ref="G74:AA74" si="31">SUM(G75:G80)</f>
        <v>7562988.1200000001</v>
      </c>
      <c r="H74" s="137">
        <f t="shared" si="26"/>
        <v>11928488.120000001</v>
      </c>
      <c r="I74" s="143">
        <f t="shared" si="31"/>
        <v>224499.96</v>
      </c>
      <c r="J74" s="143">
        <f>SUM(J75:J80)</f>
        <v>0</v>
      </c>
      <c r="K74" s="143">
        <f t="shared" si="31"/>
        <v>0</v>
      </c>
      <c r="L74" s="137">
        <f t="shared" si="27"/>
        <v>224499.96</v>
      </c>
      <c r="M74" s="143">
        <f t="shared" si="31"/>
        <v>0</v>
      </c>
      <c r="N74" s="143">
        <f>SUM(N75:N80)</f>
        <v>0</v>
      </c>
      <c r="O74" s="143">
        <f t="shared" si="31"/>
        <v>0</v>
      </c>
      <c r="P74" s="137">
        <f t="shared" si="28"/>
        <v>0</v>
      </c>
      <c r="Q74" s="143">
        <f t="shared" si="31"/>
        <v>171024</v>
      </c>
      <c r="R74" s="143">
        <f>SUM(R75:R80)</f>
        <v>0</v>
      </c>
      <c r="S74" s="143">
        <f t="shared" si="31"/>
        <v>4229699.95</v>
      </c>
      <c r="T74" s="137">
        <f t="shared" si="29"/>
        <v>4400723.95</v>
      </c>
      <c r="U74" s="137">
        <f>SUM(U75:U80)</f>
        <v>28976</v>
      </c>
      <c r="V74" s="137">
        <f t="shared" ref="V74:X74" si="32">SUM(V75:V80)</f>
        <v>0</v>
      </c>
      <c r="W74" s="137">
        <f t="shared" si="32"/>
        <v>230000</v>
      </c>
      <c r="X74" s="137">
        <f t="shared" si="32"/>
        <v>258976</v>
      </c>
      <c r="Y74" s="143">
        <f t="shared" si="31"/>
        <v>3941000.04</v>
      </c>
      <c r="Z74" s="143">
        <f>SUM(Z75:Z80)</f>
        <v>0</v>
      </c>
      <c r="AA74" s="143">
        <f t="shared" si="31"/>
        <v>3103288.17</v>
      </c>
      <c r="AB74" s="137">
        <f>Y74+Z74+AA74</f>
        <v>7044288.21</v>
      </c>
    </row>
    <row r="75" spans="1:28" ht="26.25">
      <c r="A75" s="67"/>
      <c r="B75" s="186"/>
      <c r="C75" s="95">
        <v>1000</v>
      </c>
      <c r="D75" s="138" t="s">
        <v>75</v>
      </c>
      <c r="E75" s="139">
        <v>0</v>
      </c>
      <c r="F75" s="139">
        <v>0</v>
      </c>
      <c r="G75" s="139">
        <v>5609833.1200000001</v>
      </c>
      <c r="H75" s="140">
        <f t="shared" si="26"/>
        <v>5609833.1200000001</v>
      </c>
      <c r="I75" s="139">
        <v>0</v>
      </c>
      <c r="J75" s="139">
        <v>0</v>
      </c>
      <c r="K75" s="139">
        <v>0</v>
      </c>
      <c r="L75" s="140">
        <f t="shared" si="27"/>
        <v>0</v>
      </c>
      <c r="M75" s="139">
        <v>0</v>
      </c>
      <c r="N75" s="139">
        <v>0</v>
      </c>
      <c r="O75" s="139">
        <v>0</v>
      </c>
      <c r="P75" s="140">
        <f t="shared" si="28"/>
        <v>0</v>
      </c>
      <c r="Q75" s="139">
        <v>0</v>
      </c>
      <c r="R75" s="139">
        <v>0</v>
      </c>
      <c r="S75" s="139">
        <v>4229699.95</v>
      </c>
      <c r="T75" s="140">
        <f t="shared" si="29"/>
        <v>4229699.95</v>
      </c>
      <c r="U75" s="140"/>
      <c r="V75" s="140"/>
      <c r="W75" s="140"/>
      <c r="X75" s="140">
        <f>SUM(U75:W75)</f>
        <v>0</v>
      </c>
      <c r="Y75" s="139">
        <f t="shared" ref="Y75:AB80" si="33">+E75-I75-M75-Q75-U75</f>
        <v>0</v>
      </c>
      <c r="Z75" s="139">
        <f t="shared" si="33"/>
        <v>0</v>
      </c>
      <c r="AA75" s="139">
        <f t="shared" si="33"/>
        <v>1380133.17</v>
      </c>
      <c r="AB75" s="140">
        <f t="shared" si="25"/>
        <v>1380133.17</v>
      </c>
    </row>
    <row r="76" spans="1:28" ht="26.25">
      <c r="A76" s="67"/>
      <c r="B76" s="186"/>
      <c r="C76" s="95">
        <v>2000</v>
      </c>
      <c r="D76" s="141" t="s">
        <v>76</v>
      </c>
      <c r="E76" s="139">
        <v>0</v>
      </c>
      <c r="F76" s="139">
        <v>0</v>
      </c>
      <c r="G76" s="139">
        <v>580000</v>
      </c>
      <c r="H76" s="140">
        <f t="shared" si="26"/>
        <v>580000</v>
      </c>
      <c r="I76" s="139">
        <v>0</v>
      </c>
      <c r="J76" s="139">
        <v>0</v>
      </c>
      <c r="K76" s="139">
        <v>0</v>
      </c>
      <c r="L76" s="140">
        <f t="shared" si="27"/>
        <v>0</v>
      </c>
      <c r="M76" s="139">
        <v>0</v>
      </c>
      <c r="N76" s="139">
        <v>0</v>
      </c>
      <c r="O76" s="139">
        <v>0</v>
      </c>
      <c r="P76" s="140">
        <f t="shared" si="28"/>
        <v>0</v>
      </c>
      <c r="Q76" s="139">
        <v>0</v>
      </c>
      <c r="R76" s="139">
        <v>0</v>
      </c>
      <c r="S76" s="139">
        <v>0</v>
      </c>
      <c r="T76" s="140">
        <f t="shared" si="29"/>
        <v>0</v>
      </c>
      <c r="U76" s="140"/>
      <c r="V76" s="140"/>
      <c r="W76" s="140">
        <v>230000</v>
      </c>
      <c r="X76" s="140">
        <f t="shared" ref="X76:X80" si="34">SUM(U76:W76)</f>
        <v>230000</v>
      </c>
      <c r="Y76" s="139">
        <f t="shared" si="33"/>
        <v>0</v>
      </c>
      <c r="Z76" s="139">
        <f t="shared" si="33"/>
        <v>0</v>
      </c>
      <c r="AA76" s="139">
        <f t="shared" si="33"/>
        <v>350000</v>
      </c>
      <c r="AB76" s="140">
        <f t="shared" si="25"/>
        <v>350000</v>
      </c>
    </row>
    <row r="77" spans="1:28" ht="26.25">
      <c r="A77" s="67"/>
      <c r="B77" s="186"/>
      <c r="C77" s="95">
        <v>3000</v>
      </c>
      <c r="D77" s="141" t="s">
        <v>77</v>
      </c>
      <c r="E77" s="139">
        <v>200000</v>
      </c>
      <c r="F77" s="139">
        <v>0</v>
      </c>
      <c r="G77" s="139">
        <v>1373155</v>
      </c>
      <c r="H77" s="140">
        <f t="shared" si="26"/>
        <v>1573155</v>
      </c>
      <c r="I77" s="139">
        <v>0</v>
      </c>
      <c r="J77" s="139">
        <v>0</v>
      </c>
      <c r="K77" s="139">
        <v>0</v>
      </c>
      <c r="L77" s="140">
        <f t="shared" si="27"/>
        <v>0</v>
      </c>
      <c r="M77" s="139">
        <v>0</v>
      </c>
      <c r="N77" s="139">
        <v>0</v>
      </c>
      <c r="O77" s="139">
        <v>0</v>
      </c>
      <c r="P77" s="140">
        <f t="shared" si="28"/>
        <v>0</v>
      </c>
      <c r="Q77" s="139">
        <v>171024</v>
      </c>
      <c r="R77" s="139">
        <v>0</v>
      </c>
      <c r="S77" s="139">
        <v>0</v>
      </c>
      <c r="T77" s="140">
        <f t="shared" si="29"/>
        <v>171024</v>
      </c>
      <c r="U77" s="140">
        <v>28976</v>
      </c>
      <c r="V77" s="140"/>
      <c r="W77" s="140"/>
      <c r="X77" s="140">
        <f t="shared" si="34"/>
        <v>28976</v>
      </c>
      <c r="Y77" s="139">
        <f t="shared" si="33"/>
        <v>0</v>
      </c>
      <c r="Z77" s="139">
        <f t="shared" si="33"/>
        <v>0</v>
      </c>
      <c r="AA77" s="139">
        <f t="shared" si="33"/>
        <v>1373155</v>
      </c>
      <c r="AB77" s="140">
        <f t="shared" si="33"/>
        <v>1373155</v>
      </c>
    </row>
    <row r="78" spans="1:28" ht="51">
      <c r="A78" s="67"/>
      <c r="B78" s="186"/>
      <c r="C78" s="95">
        <v>4000</v>
      </c>
      <c r="D78" s="141" t="s">
        <v>78</v>
      </c>
      <c r="E78" s="139"/>
      <c r="F78" s="139">
        <v>0</v>
      </c>
      <c r="G78" s="139">
        <v>0</v>
      </c>
      <c r="H78" s="140">
        <f t="shared" si="26"/>
        <v>0</v>
      </c>
      <c r="I78" s="139">
        <v>0</v>
      </c>
      <c r="J78" s="139">
        <v>0</v>
      </c>
      <c r="K78" s="139">
        <v>0</v>
      </c>
      <c r="L78" s="140">
        <f t="shared" si="27"/>
        <v>0</v>
      </c>
      <c r="M78" s="139">
        <v>0</v>
      </c>
      <c r="N78" s="139">
        <v>0</v>
      </c>
      <c r="O78" s="139">
        <v>0</v>
      </c>
      <c r="P78" s="140">
        <f t="shared" si="28"/>
        <v>0</v>
      </c>
      <c r="Q78" s="139">
        <v>0</v>
      </c>
      <c r="R78" s="139">
        <v>0</v>
      </c>
      <c r="S78" s="139">
        <v>0</v>
      </c>
      <c r="T78" s="140">
        <f t="shared" si="29"/>
        <v>0</v>
      </c>
      <c r="U78" s="140"/>
      <c r="V78" s="140"/>
      <c r="W78" s="140"/>
      <c r="X78" s="140">
        <f t="shared" si="34"/>
        <v>0</v>
      </c>
      <c r="Y78" s="139">
        <f t="shared" si="33"/>
        <v>0</v>
      </c>
      <c r="Z78" s="139">
        <f t="shared" si="33"/>
        <v>0</v>
      </c>
      <c r="AA78" s="139">
        <f t="shared" si="33"/>
        <v>0</v>
      </c>
      <c r="AB78" s="140">
        <f t="shared" si="33"/>
        <v>0</v>
      </c>
    </row>
    <row r="79" spans="1:28" ht="26.25">
      <c r="A79" s="67"/>
      <c r="B79" s="186"/>
      <c r="C79" s="95">
        <v>5000</v>
      </c>
      <c r="D79" s="141" t="s">
        <v>79</v>
      </c>
      <c r="E79" s="139">
        <v>4165500</v>
      </c>
      <c r="F79" s="139">
        <v>0</v>
      </c>
      <c r="G79" s="139">
        <v>0</v>
      </c>
      <c r="H79" s="140">
        <f t="shared" si="26"/>
        <v>4165500</v>
      </c>
      <c r="I79" s="139">
        <v>224499.96</v>
      </c>
      <c r="J79" s="139">
        <v>0</v>
      </c>
      <c r="K79" s="139">
        <v>0</v>
      </c>
      <c r="L79" s="140">
        <f t="shared" si="27"/>
        <v>224499.96</v>
      </c>
      <c r="M79" s="139">
        <v>0</v>
      </c>
      <c r="N79" s="139">
        <v>0</v>
      </c>
      <c r="O79" s="139">
        <v>0</v>
      </c>
      <c r="P79" s="140">
        <f t="shared" si="28"/>
        <v>0</v>
      </c>
      <c r="Q79" s="139">
        <v>0</v>
      </c>
      <c r="R79" s="139">
        <v>0</v>
      </c>
      <c r="S79" s="139">
        <v>0</v>
      </c>
      <c r="T79" s="140">
        <f t="shared" si="29"/>
        <v>0</v>
      </c>
      <c r="U79" s="140"/>
      <c r="V79" s="140"/>
      <c r="W79" s="140"/>
      <c r="X79" s="140">
        <f t="shared" si="34"/>
        <v>0</v>
      </c>
      <c r="Y79" s="139">
        <f t="shared" si="33"/>
        <v>3941000.04</v>
      </c>
      <c r="Z79" s="139">
        <f t="shared" si="33"/>
        <v>0</v>
      </c>
      <c r="AA79" s="139">
        <f t="shared" si="33"/>
        <v>0</v>
      </c>
      <c r="AB79" s="140">
        <f t="shared" si="33"/>
        <v>3941000.04</v>
      </c>
    </row>
    <row r="80" spans="1:28" ht="26.25">
      <c r="A80" s="67"/>
      <c r="B80" s="187"/>
      <c r="C80" s="95">
        <v>6000</v>
      </c>
      <c r="D80" s="141" t="s">
        <v>80</v>
      </c>
      <c r="E80" s="139">
        <v>0</v>
      </c>
      <c r="F80" s="139">
        <v>0</v>
      </c>
      <c r="G80" s="139">
        <v>0</v>
      </c>
      <c r="H80" s="140">
        <f t="shared" si="26"/>
        <v>0</v>
      </c>
      <c r="I80" s="139">
        <v>0</v>
      </c>
      <c r="J80" s="139">
        <v>0</v>
      </c>
      <c r="K80" s="139">
        <v>0</v>
      </c>
      <c r="L80" s="140">
        <f t="shared" si="27"/>
        <v>0</v>
      </c>
      <c r="M80" s="139">
        <v>0</v>
      </c>
      <c r="N80" s="139">
        <v>0</v>
      </c>
      <c r="O80" s="139">
        <v>0</v>
      </c>
      <c r="P80" s="140">
        <f t="shared" si="28"/>
        <v>0</v>
      </c>
      <c r="Q80" s="139">
        <v>0</v>
      </c>
      <c r="R80" s="139">
        <v>0</v>
      </c>
      <c r="S80" s="139">
        <v>0</v>
      </c>
      <c r="T80" s="140">
        <f t="shared" si="29"/>
        <v>0</v>
      </c>
      <c r="U80" s="140"/>
      <c r="V80" s="140"/>
      <c r="W80" s="140"/>
      <c r="X80" s="140">
        <f t="shared" si="34"/>
        <v>0</v>
      </c>
      <c r="Y80" s="139">
        <f t="shared" si="33"/>
        <v>0</v>
      </c>
      <c r="Z80" s="139">
        <f t="shared" si="33"/>
        <v>0</v>
      </c>
      <c r="AA80" s="139">
        <f t="shared" si="33"/>
        <v>0</v>
      </c>
      <c r="AB80" s="140">
        <f t="shared" si="33"/>
        <v>0</v>
      </c>
    </row>
    <row r="81" spans="1:28" ht="52.5">
      <c r="A81" s="67"/>
      <c r="B81" s="185">
        <v>12</v>
      </c>
      <c r="C81" s="84"/>
      <c r="D81" s="142" t="s">
        <v>103</v>
      </c>
      <c r="E81" s="143">
        <f>SUM(E82:E87)</f>
        <v>15992355</v>
      </c>
      <c r="F81" s="143">
        <f>SUM(F82:F87)</f>
        <v>16100600</v>
      </c>
      <c r="G81" s="143">
        <f t="shared" ref="G81:AA81" si="35">SUM(G82:G87)</f>
        <v>26898128.520000003</v>
      </c>
      <c r="H81" s="137">
        <f t="shared" si="26"/>
        <v>58991083.520000003</v>
      </c>
      <c r="I81" s="143">
        <f t="shared" si="35"/>
        <v>391183.19</v>
      </c>
      <c r="J81" s="143">
        <f>SUM(J82:J87)</f>
        <v>410233.35</v>
      </c>
      <c r="K81" s="143">
        <f t="shared" si="35"/>
        <v>0</v>
      </c>
      <c r="L81" s="137">
        <f t="shared" si="27"/>
        <v>801416.54</v>
      </c>
      <c r="M81" s="143">
        <f t="shared" si="35"/>
        <v>0</v>
      </c>
      <c r="N81" s="143">
        <f>SUM(N82:N87)</f>
        <v>0</v>
      </c>
      <c r="O81" s="143">
        <f t="shared" si="35"/>
        <v>0</v>
      </c>
      <c r="P81" s="137">
        <f t="shared" si="28"/>
        <v>0</v>
      </c>
      <c r="Q81" s="143">
        <f t="shared" si="35"/>
        <v>13939967.65</v>
      </c>
      <c r="R81" s="143">
        <f>SUM(R82:R87)</f>
        <v>15172692.65</v>
      </c>
      <c r="S81" s="143">
        <f t="shared" si="35"/>
        <v>22212265.120000001</v>
      </c>
      <c r="T81" s="137">
        <f t="shared" si="29"/>
        <v>51324925.420000002</v>
      </c>
      <c r="U81" s="137"/>
      <c r="V81" s="137"/>
      <c r="W81" s="137"/>
      <c r="X81" s="137"/>
      <c r="Y81" s="143">
        <f t="shared" si="35"/>
        <v>1661204.16</v>
      </c>
      <c r="Z81" s="143">
        <f>SUM(Z82:Z87)</f>
        <v>517674</v>
      </c>
      <c r="AA81" s="143">
        <f t="shared" si="35"/>
        <v>4685863.4000000022</v>
      </c>
      <c r="AB81" s="137">
        <f>Y81+Z81+AA81</f>
        <v>6864741.5600000024</v>
      </c>
    </row>
    <row r="82" spans="1:28" ht="26.25">
      <c r="A82" s="67"/>
      <c r="B82" s="186"/>
      <c r="C82" s="95">
        <v>1000</v>
      </c>
      <c r="D82" s="138" t="s">
        <v>75</v>
      </c>
      <c r="E82" s="139">
        <v>0</v>
      </c>
      <c r="F82" s="139">
        <v>0</v>
      </c>
      <c r="G82" s="139">
        <v>21592913.620000001</v>
      </c>
      <c r="H82" s="140">
        <f t="shared" si="26"/>
        <v>21592913.620000001</v>
      </c>
      <c r="I82" s="139">
        <v>0</v>
      </c>
      <c r="J82" s="139">
        <v>0</v>
      </c>
      <c r="K82" s="139">
        <v>0</v>
      </c>
      <c r="L82" s="140">
        <f t="shared" si="27"/>
        <v>0</v>
      </c>
      <c r="M82" s="139">
        <v>0</v>
      </c>
      <c r="N82" s="139">
        <v>0</v>
      </c>
      <c r="O82" s="139">
        <v>0</v>
      </c>
      <c r="P82" s="140">
        <f t="shared" si="28"/>
        <v>0</v>
      </c>
      <c r="Q82" s="139">
        <v>0</v>
      </c>
      <c r="R82" s="139">
        <v>0</v>
      </c>
      <c r="S82" s="139">
        <v>19851844.09</v>
      </c>
      <c r="T82" s="140">
        <f t="shared" si="29"/>
        <v>19851844.09</v>
      </c>
      <c r="U82" s="140"/>
      <c r="V82" s="140"/>
      <c r="W82" s="140"/>
      <c r="X82" s="140"/>
      <c r="Y82" s="139">
        <f t="shared" ref="Y82:AB87" si="36">+E82-I82-M82-Q82-U82</f>
        <v>0</v>
      </c>
      <c r="Z82" s="139">
        <f t="shared" si="36"/>
        <v>0</v>
      </c>
      <c r="AA82" s="139">
        <f t="shared" si="36"/>
        <v>1741069.5300000012</v>
      </c>
      <c r="AB82" s="140">
        <f>+H82-L82-P82-T82-X82</f>
        <v>1741069.5300000012</v>
      </c>
    </row>
    <row r="83" spans="1:28" ht="26.25">
      <c r="A83" s="67"/>
      <c r="B83" s="186"/>
      <c r="C83" s="95">
        <v>2000</v>
      </c>
      <c r="D83" s="138" t="s">
        <v>76</v>
      </c>
      <c r="E83" s="139">
        <v>0</v>
      </c>
      <c r="F83" s="139">
        <v>0</v>
      </c>
      <c r="G83" s="139">
        <v>60000</v>
      </c>
      <c r="H83" s="140">
        <f t="shared" si="26"/>
        <v>60000</v>
      </c>
      <c r="I83" s="139">
        <v>0</v>
      </c>
      <c r="J83" s="139">
        <v>0</v>
      </c>
      <c r="K83" s="139">
        <v>0</v>
      </c>
      <c r="L83" s="140">
        <f t="shared" si="27"/>
        <v>0</v>
      </c>
      <c r="M83" s="139">
        <v>0</v>
      </c>
      <c r="N83" s="139">
        <v>0</v>
      </c>
      <c r="O83" s="139">
        <v>0</v>
      </c>
      <c r="P83" s="140">
        <f t="shared" si="28"/>
        <v>0</v>
      </c>
      <c r="Q83" s="139">
        <v>0</v>
      </c>
      <c r="R83" s="139">
        <v>0</v>
      </c>
      <c r="S83" s="139">
        <v>9900</v>
      </c>
      <c r="T83" s="140">
        <f t="shared" si="29"/>
        <v>9900</v>
      </c>
      <c r="U83" s="140"/>
      <c r="V83" s="140"/>
      <c r="W83" s="140"/>
      <c r="X83" s="140"/>
      <c r="Y83" s="139">
        <f t="shared" si="36"/>
        <v>0</v>
      </c>
      <c r="Z83" s="139">
        <f t="shared" si="36"/>
        <v>0</v>
      </c>
      <c r="AA83" s="139">
        <f t="shared" si="36"/>
        <v>50100</v>
      </c>
      <c r="AB83" s="140">
        <f t="shared" si="36"/>
        <v>50100</v>
      </c>
    </row>
    <row r="84" spans="1:28" ht="26.25">
      <c r="A84" s="67"/>
      <c r="B84" s="186"/>
      <c r="C84" s="95">
        <v>3000</v>
      </c>
      <c r="D84" s="138" t="s">
        <v>77</v>
      </c>
      <c r="E84" s="139">
        <v>14508755</v>
      </c>
      <c r="F84" s="139">
        <v>16100600</v>
      </c>
      <c r="G84" s="139">
        <v>5245214.9000000004</v>
      </c>
      <c r="H84" s="140">
        <f t="shared" si="26"/>
        <v>35854569.899999999</v>
      </c>
      <c r="I84" s="139">
        <v>251433.35</v>
      </c>
      <c r="J84" s="139">
        <v>410233.35</v>
      </c>
      <c r="K84" s="139">
        <v>0</v>
      </c>
      <c r="L84" s="140">
        <f t="shared" si="27"/>
        <v>661666.69999999995</v>
      </c>
      <c r="M84" s="139">
        <v>0</v>
      </c>
      <c r="N84" s="139">
        <v>0</v>
      </c>
      <c r="O84" s="139">
        <v>0</v>
      </c>
      <c r="P84" s="140">
        <f t="shared" si="28"/>
        <v>0</v>
      </c>
      <c r="Q84" s="139">
        <v>13939967.65</v>
      </c>
      <c r="R84" s="139">
        <v>15172692.65</v>
      </c>
      <c r="S84" s="139">
        <v>2350521.0299999998</v>
      </c>
      <c r="T84" s="140">
        <f t="shared" si="29"/>
        <v>31463181.330000002</v>
      </c>
      <c r="U84" s="140"/>
      <c r="V84" s="140"/>
      <c r="W84" s="140"/>
      <c r="X84" s="140"/>
      <c r="Y84" s="139">
        <f t="shared" si="36"/>
        <v>317354</v>
      </c>
      <c r="Z84" s="139">
        <f t="shared" si="36"/>
        <v>517674</v>
      </c>
      <c r="AA84" s="139">
        <f t="shared" si="36"/>
        <v>2894693.8700000006</v>
      </c>
      <c r="AB84" s="140">
        <f t="shared" si="36"/>
        <v>3729721.8699999936</v>
      </c>
    </row>
    <row r="85" spans="1:28" ht="51">
      <c r="A85" s="67"/>
      <c r="B85" s="186"/>
      <c r="C85" s="95">
        <v>4000</v>
      </c>
      <c r="D85" s="138" t="s">
        <v>78</v>
      </c>
      <c r="E85" s="139">
        <v>0</v>
      </c>
      <c r="F85" s="139">
        <v>0</v>
      </c>
      <c r="G85" s="139">
        <v>0</v>
      </c>
      <c r="H85" s="140">
        <f t="shared" si="26"/>
        <v>0</v>
      </c>
      <c r="I85" s="139">
        <v>0</v>
      </c>
      <c r="J85" s="139">
        <v>0</v>
      </c>
      <c r="K85" s="139">
        <v>0</v>
      </c>
      <c r="L85" s="140">
        <f t="shared" si="27"/>
        <v>0</v>
      </c>
      <c r="M85" s="139">
        <v>0</v>
      </c>
      <c r="N85" s="139">
        <v>0</v>
      </c>
      <c r="O85" s="139">
        <v>0</v>
      </c>
      <c r="P85" s="140">
        <f t="shared" si="28"/>
        <v>0</v>
      </c>
      <c r="Q85" s="139">
        <v>0</v>
      </c>
      <c r="R85" s="139">
        <v>0</v>
      </c>
      <c r="S85" s="139">
        <v>0</v>
      </c>
      <c r="T85" s="140">
        <f t="shared" si="29"/>
        <v>0</v>
      </c>
      <c r="U85" s="140"/>
      <c r="V85" s="140"/>
      <c r="W85" s="140"/>
      <c r="X85" s="140"/>
      <c r="Y85" s="139">
        <f t="shared" si="36"/>
        <v>0</v>
      </c>
      <c r="Z85" s="139">
        <f t="shared" si="36"/>
        <v>0</v>
      </c>
      <c r="AA85" s="139">
        <f t="shared" si="36"/>
        <v>0</v>
      </c>
      <c r="AB85" s="140">
        <f t="shared" si="36"/>
        <v>0</v>
      </c>
    </row>
    <row r="86" spans="1:28" ht="26.25">
      <c r="A86" s="67"/>
      <c r="B86" s="186"/>
      <c r="C86" s="95">
        <v>5000</v>
      </c>
      <c r="D86" s="138" t="s">
        <v>79</v>
      </c>
      <c r="E86" s="139">
        <v>1483600</v>
      </c>
      <c r="F86" s="139">
        <v>0</v>
      </c>
      <c r="G86" s="139">
        <v>0</v>
      </c>
      <c r="H86" s="140">
        <f t="shared" si="26"/>
        <v>1483600</v>
      </c>
      <c r="I86" s="139">
        <v>139749.84</v>
      </c>
      <c r="J86" s="139">
        <v>0</v>
      </c>
      <c r="K86" s="139">
        <v>0</v>
      </c>
      <c r="L86" s="140">
        <f t="shared" si="27"/>
        <v>139749.84</v>
      </c>
      <c r="M86" s="139">
        <v>0</v>
      </c>
      <c r="N86" s="139">
        <v>0</v>
      </c>
      <c r="O86" s="139">
        <v>0</v>
      </c>
      <c r="P86" s="140">
        <f t="shared" si="28"/>
        <v>0</v>
      </c>
      <c r="Q86" s="139">
        <v>0</v>
      </c>
      <c r="R86" s="139">
        <v>0</v>
      </c>
      <c r="S86" s="139">
        <v>0</v>
      </c>
      <c r="T86" s="140">
        <f t="shared" si="29"/>
        <v>0</v>
      </c>
      <c r="U86" s="140"/>
      <c r="V86" s="140"/>
      <c r="W86" s="140"/>
      <c r="X86" s="140"/>
      <c r="Y86" s="139">
        <f t="shared" si="36"/>
        <v>1343850.16</v>
      </c>
      <c r="Z86" s="139">
        <f t="shared" si="36"/>
        <v>0</v>
      </c>
      <c r="AA86" s="139">
        <f t="shared" si="36"/>
        <v>0</v>
      </c>
      <c r="AB86" s="140">
        <f t="shared" si="36"/>
        <v>1343850.16</v>
      </c>
    </row>
    <row r="87" spans="1:28" ht="26.25">
      <c r="A87" s="67"/>
      <c r="B87" s="187"/>
      <c r="C87" s="95">
        <v>6000</v>
      </c>
      <c r="D87" s="141" t="s">
        <v>80</v>
      </c>
      <c r="E87" s="139">
        <v>0</v>
      </c>
      <c r="F87" s="139">
        <v>0</v>
      </c>
      <c r="G87" s="139">
        <v>0</v>
      </c>
      <c r="H87" s="140">
        <f t="shared" si="26"/>
        <v>0</v>
      </c>
      <c r="I87" s="139">
        <v>0</v>
      </c>
      <c r="J87" s="139">
        <v>0</v>
      </c>
      <c r="K87" s="139">
        <v>0</v>
      </c>
      <c r="L87" s="140">
        <f t="shared" si="27"/>
        <v>0</v>
      </c>
      <c r="M87" s="139">
        <v>0</v>
      </c>
      <c r="N87" s="139">
        <v>0</v>
      </c>
      <c r="O87" s="139">
        <v>0</v>
      </c>
      <c r="P87" s="140">
        <f t="shared" si="28"/>
        <v>0</v>
      </c>
      <c r="Q87" s="139">
        <v>0</v>
      </c>
      <c r="R87" s="139">
        <v>0</v>
      </c>
      <c r="S87" s="139">
        <v>0</v>
      </c>
      <c r="T87" s="140">
        <f t="shared" si="29"/>
        <v>0</v>
      </c>
      <c r="U87" s="140"/>
      <c r="V87" s="140"/>
      <c r="W87" s="140"/>
      <c r="X87" s="140"/>
      <c r="Y87" s="139">
        <f t="shared" si="36"/>
        <v>0</v>
      </c>
      <c r="Z87" s="139">
        <f t="shared" si="36"/>
        <v>0</v>
      </c>
      <c r="AA87" s="139">
        <f t="shared" si="36"/>
        <v>0</v>
      </c>
      <c r="AB87" s="140">
        <f t="shared" si="36"/>
        <v>0</v>
      </c>
    </row>
    <row r="88" spans="1:28" ht="26.25">
      <c r="A88" s="67"/>
      <c r="B88" s="185">
        <v>13</v>
      </c>
      <c r="C88" s="84"/>
      <c r="D88" s="148" t="s">
        <v>91</v>
      </c>
      <c r="E88" s="143">
        <f>SUM(E89:E94)</f>
        <v>21598850.280000001</v>
      </c>
      <c r="F88" s="143">
        <f>SUM(F89:F94)</f>
        <v>0</v>
      </c>
      <c r="G88" s="143">
        <f t="shared" ref="G88:AA88" si="37">SUM(G89:G94)</f>
        <v>1873845.47</v>
      </c>
      <c r="H88" s="137">
        <f t="shared" si="26"/>
        <v>23472695.75</v>
      </c>
      <c r="I88" s="143">
        <f t="shared" si="37"/>
        <v>12411271.24</v>
      </c>
      <c r="J88" s="143">
        <f>SUM(J89:J94)</f>
        <v>0</v>
      </c>
      <c r="K88" s="143">
        <f t="shared" si="37"/>
        <v>0</v>
      </c>
      <c r="L88" s="137">
        <f t="shared" si="27"/>
        <v>12411271.24</v>
      </c>
      <c r="M88" s="143">
        <f t="shared" si="37"/>
        <v>0</v>
      </c>
      <c r="N88" s="143">
        <f>SUM(N89:N94)</f>
        <v>0</v>
      </c>
      <c r="O88" s="143">
        <f t="shared" si="37"/>
        <v>0</v>
      </c>
      <c r="P88" s="137">
        <f t="shared" si="28"/>
        <v>0</v>
      </c>
      <c r="Q88" s="143">
        <f t="shared" si="37"/>
        <v>6930900.8399999999</v>
      </c>
      <c r="R88" s="143">
        <f>SUM(R89:R94)</f>
        <v>0</v>
      </c>
      <c r="S88" s="143">
        <f t="shared" si="37"/>
        <v>1327577.72</v>
      </c>
      <c r="T88" s="137">
        <f t="shared" si="29"/>
        <v>8258478.5599999996</v>
      </c>
      <c r="U88" s="137"/>
      <c r="V88" s="137"/>
      <c r="W88" s="137"/>
      <c r="X88" s="137"/>
      <c r="Y88" s="143">
        <f t="shared" si="37"/>
        <v>2256678.1999999997</v>
      </c>
      <c r="Z88" s="143">
        <f>SUM(Z89:Z94)</f>
        <v>0</v>
      </c>
      <c r="AA88" s="143">
        <f t="shared" si="37"/>
        <v>546267.75</v>
      </c>
      <c r="AB88" s="137">
        <f>Y88+Z88+AA88</f>
        <v>2802945.9499999997</v>
      </c>
    </row>
    <row r="89" spans="1:28" ht="26.25">
      <c r="A89" s="67"/>
      <c r="B89" s="186"/>
      <c r="C89" s="95">
        <v>1000</v>
      </c>
      <c r="D89" s="141" t="s">
        <v>75</v>
      </c>
      <c r="E89" s="139">
        <v>0</v>
      </c>
      <c r="F89" s="139">
        <v>0</v>
      </c>
      <c r="G89" s="139">
        <v>1873845.47</v>
      </c>
      <c r="H89" s="140">
        <f t="shared" si="26"/>
        <v>1873845.47</v>
      </c>
      <c r="I89" s="139">
        <v>0</v>
      </c>
      <c r="J89" s="139">
        <v>0</v>
      </c>
      <c r="K89" s="139">
        <v>0</v>
      </c>
      <c r="L89" s="140">
        <f t="shared" si="27"/>
        <v>0</v>
      </c>
      <c r="M89" s="139">
        <v>0</v>
      </c>
      <c r="N89" s="139">
        <v>0</v>
      </c>
      <c r="O89" s="139">
        <v>0</v>
      </c>
      <c r="P89" s="140">
        <f t="shared" si="28"/>
        <v>0</v>
      </c>
      <c r="Q89" s="139">
        <v>0</v>
      </c>
      <c r="R89" s="139">
        <v>0</v>
      </c>
      <c r="S89" s="139">
        <v>1327577.72</v>
      </c>
      <c r="T89" s="140">
        <f t="shared" si="29"/>
        <v>1327577.72</v>
      </c>
      <c r="U89" s="140"/>
      <c r="V89" s="140"/>
      <c r="W89" s="140"/>
      <c r="X89" s="140"/>
      <c r="Y89" s="139">
        <f t="shared" ref="Y89:AB94" si="38">+E89-I89-M89-Q89-U89</f>
        <v>0</v>
      </c>
      <c r="Z89" s="139">
        <f t="shared" si="38"/>
        <v>0</v>
      </c>
      <c r="AA89" s="139">
        <f t="shared" si="38"/>
        <v>546267.75</v>
      </c>
      <c r="AB89" s="140">
        <f t="shared" si="38"/>
        <v>546267.75</v>
      </c>
    </row>
    <row r="90" spans="1:28" ht="26.25">
      <c r="A90" s="67"/>
      <c r="B90" s="186"/>
      <c r="C90" s="95">
        <v>2000</v>
      </c>
      <c r="D90" s="141" t="s">
        <v>76</v>
      </c>
      <c r="E90" s="139">
        <v>0</v>
      </c>
      <c r="F90" s="139">
        <v>0</v>
      </c>
      <c r="G90" s="139">
        <v>0</v>
      </c>
      <c r="H90" s="140">
        <f t="shared" si="26"/>
        <v>0</v>
      </c>
      <c r="I90" s="139">
        <v>0</v>
      </c>
      <c r="J90" s="139">
        <v>0</v>
      </c>
      <c r="K90" s="139">
        <v>0</v>
      </c>
      <c r="L90" s="140">
        <f t="shared" si="27"/>
        <v>0</v>
      </c>
      <c r="M90" s="139">
        <v>0</v>
      </c>
      <c r="N90" s="139">
        <v>0</v>
      </c>
      <c r="O90" s="139">
        <v>0</v>
      </c>
      <c r="P90" s="140">
        <f t="shared" si="28"/>
        <v>0</v>
      </c>
      <c r="Q90" s="139">
        <v>0</v>
      </c>
      <c r="R90" s="139">
        <v>0</v>
      </c>
      <c r="S90" s="139">
        <v>0</v>
      </c>
      <c r="T90" s="140">
        <f t="shared" si="29"/>
        <v>0</v>
      </c>
      <c r="U90" s="140"/>
      <c r="V90" s="140"/>
      <c r="W90" s="140"/>
      <c r="X90" s="140"/>
      <c r="Y90" s="139">
        <f t="shared" si="38"/>
        <v>0</v>
      </c>
      <c r="Z90" s="139">
        <f t="shared" si="38"/>
        <v>0</v>
      </c>
      <c r="AA90" s="139">
        <f t="shared" si="38"/>
        <v>0</v>
      </c>
      <c r="AB90" s="140">
        <f t="shared" si="38"/>
        <v>0</v>
      </c>
    </row>
    <row r="91" spans="1:28" ht="26.25">
      <c r="A91" s="67"/>
      <c r="B91" s="186"/>
      <c r="C91" s="95">
        <v>3000</v>
      </c>
      <c r="D91" s="141" t="s">
        <v>77</v>
      </c>
      <c r="E91" s="139">
        <v>4148850.28</v>
      </c>
      <c r="F91" s="139">
        <v>0</v>
      </c>
      <c r="G91" s="139">
        <v>0</v>
      </c>
      <c r="H91" s="140">
        <f t="shared" si="26"/>
        <v>4148850.28</v>
      </c>
      <c r="I91" s="139">
        <v>2014920</v>
      </c>
      <c r="J91" s="139">
        <v>0</v>
      </c>
      <c r="K91" s="139">
        <v>0</v>
      </c>
      <c r="L91" s="140">
        <f t="shared" si="27"/>
        <v>2014920</v>
      </c>
      <c r="M91" s="139">
        <v>0</v>
      </c>
      <c r="N91" s="139">
        <v>0</v>
      </c>
      <c r="O91" s="139">
        <v>0</v>
      </c>
      <c r="P91" s="140">
        <f t="shared" si="28"/>
        <v>0</v>
      </c>
      <c r="Q91" s="139">
        <v>0</v>
      </c>
      <c r="R91" s="139">
        <v>0</v>
      </c>
      <c r="S91" s="139">
        <v>0</v>
      </c>
      <c r="T91" s="140">
        <f t="shared" si="29"/>
        <v>0</v>
      </c>
      <c r="U91" s="140"/>
      <c r="V91" s="140"/>
      <c r="W91" s="140"/>
      <c r="X91" s="140"/>
      <c r="Y91" s="139">
        <f t="shared" si="38"/>
        <v>2133930.2799999998</v>
      </c>
      <c r="Z91" s="139">
        <f t="shared" si="38"/>
        <v>0</v>
      </c>
      <c r="AA91" s="139">
        <f t="shared" si="38"/>
        <v>0</v>
      </c>
      <c r="AB91" s="140">
        <f t="shared" si="38"/>
        <v>2133930.2799999998</v>
      </c>
    </row>
    <row r="92" spans="1:28" ht="51">
      <c r="A92" s="67"/>
      <c r="B92" s="186"/>
      <c r="C92" s="95">
        <v>4000</v>
      </c>
      <c r="D92" s="141" t="s">
        <v>78</v>
      </c>
      <c r="E92" s="139">
        <v>0</v>
      </c>
      <c r="F92" s="139">
        <v>0</v>
      </c>
      <c r="G92" s="139">
        <v>0</v>
      </c>
      <c r="H92" s="140">
        <f t="shared" si="26"/>
        <v>0</v>
      </c>
      <c r="I92" s="139">
        <v>0</v>
      </c>
      <c r="J92" s="139">
        <v>0</v>
      </c>
      <c r="K92" s="139">
        <v>0</v>
      </c>
      <c r="L92" s="140">
        <f t="shared" si="27"/>
        <v>0</v>
      </c>
      <c r="M92" s="139">
        <v>0</v>
      </c>
      <c r="N92" s="139">
        <v>0</v>
      </c>
      <c r="O92" s="139">
        <v>0</v>
      </c>
      <c r="P92" s="140">
        <f t="shared" si="28"/>
        <v>0</v>
      </c>
      <c r="Q92" s="139">
        <v>0</v>
      </c>
      <c r="R92" s="139">
        <v>0</v>
      </c>
      <c r="S92" s="139">
        <v>0</v>
      </c>
      <c r="T92" s="140">
        <f t="shared" si="29"/>
        <v>0</v>
      </c>
      <c r="U92" s="140"/>
      <c r="V92" s="140"/>
      <c r="W92" s="140"/>
      <c r="X92" s="140"/>
      <c r="Y92" s="139">
        <f t="shared" si="38"/>
        <v>0</v>
      </c>
      <c r="Z92" s="139">
        <f t="shared" si="38"/>
        <v>0</v>
      </c>
      <c r="AA92" s="139">
        <f t="shared" si="38"/>
        <v>0</v>
      </c>
      <c r="AB92" s="140">
        <f t="shared" si="38"/>
        <v>0</v>
      </c>
    </row>
    <row r="93" spans="1:28" ht="26.25">
      <c r="A93" s="67"/>
      <c r="B93" s="186"/>
      <c r="C93" s="95">
        <v>5000</v>
      </c>
      <c r="D93" s="141" t="s">
        <v>79</v>
      </c>
      <c r="E93" s="139">
        <v>17450000</v>
      </c>
      <c r="F93" s="139">
        <v>0</v>
      </c>
      <c r="G93" s="139">
        <v>0</v>
      </c>
      <c r="H93" s="140">
        <f t="shared" si="26"/>
        <v>17450000</v>
      </c>
      <c r="I93" s="139">
        <v>10396351.24</v>
      </c>
      <c r="J93" s="139">
        <v>0</v>
      </c>
      <c r="K93" s="139">
        <v>0</v>
      </c>
      <c r="L93" s="140">
        <f t="shared" si="27"/>
        <v>10396351.24</v>
      </c>
      <c r="M93" s="139">
        <v>0</v>
      </c>
      <c r="N93" s="139">
        <v>0</v>
      </c>
      <c r="O93" s="139">
        <v>0</v>
      </c>
      <c r="P93" s="140">
        <f t="shared" si="28"/>
        <v>0</v>
      </c>
      <c r="Q93" s="139">
        <v>6930900.8399999999</v>
      </c>
      <c r="R93" s="139">
        <v>0</v>
      </c>
      <c r="S93" s="139">
        <v>0</v>
      </c>
      <c r="T93" s="140">
        <f t="shared" si="29"/>
        <v>6930900.8399999999</v>
      </c>
      <c r="U93" s="140"/>
      <c r="V93" s="140"/>
      <c r="W93" s="140"/>
      <c r="X93" s="140"/>
      <c r="Y93" s="139">
        <f t="shared" si="38"/>
        <v>122747.91999999993</v>
      </c>
      <c r="Z93" s="139">
        <f t="shared" si="38"/>
        <v>0</v>
      </c>
      <c r="AA93" s="139">
        <f t="shared" si="38"/>
        <v>0</v>
      </c>
      <c r="AB93" s="140">
        <f t="shared" si="38"/>
        <v>122747.91999999993</v>
      </c>
    </row>
    <row r="94" spans="1:28" ht="26.25">
      <c r="A94" s="67"/>
      <c r="B94" s="187"/>
      <c r="C94" s="95">
        <v>6000</v>
      </c>
      <c r="D94" s="141" t="s">
        <v>80</v>
      </c>
      <c r="E94" s="139">
        <v>0</v>
      </c>
      <c r="F94" s="139">
        <v>0</v>
      </c>
      <c r="G94" s="139">
        <v>0</v>
      </c>
      <c r="H94" s="140">
        <f t="shared" si="26"/>
        <v>0</v>
      </c>
      <c r="I94" s="139">
        <v>0</v>
      </c>
      <c r="J94" s="139">
        <v>0</v>
      </c>
      <c r="K94" s="139">
        <v>0</v>
      </c>
      <c r="L94" s="140">
        <f t="shared" si="27"/>
        <v>0</v>
      </c>
      <c r="M94" s="139">
        <v>0</v>
      </c>
      <c r="N94" s="139">
        <v>0</v>
      </c>
      <c r="O94" s="139">
        <v>0</v>
      </c>
      <c r="P94" s="140">
        <f t="shared" si="28"/>
        <v>0</v>
      </c>
      <c r="Q94" s="139">
        <v>0</v>
      </c>
      <c r="R94" s="139">
        <v>0</v>
      </c>
      <c r="S94" s="139">
        <v>0</v>
      </c>
      <c r="T94" s="140">
        <f t="shared" si="29"/>
        <v>0</v>
      </c>
      <c r="U94" s="140"/>
      <c r="V94" s="140"/>
      <c r="W94" s="140"/>
      <c r="X94" s="140"/>
      <c r="Y94" s="139">
        <f t="shared" si="38"/>
        <v>0</v>
      </c>
      <c r="Z94" s="139">
        <f t="shared" si="38"/>
        <v>0</v>
      </c>
      <c r="AA94" s="139">
        <f t="shared" si="38"/>
        <v>0</v>
      </c>
      <c r="AB94" s="140">
        <f t="shared" si="38"/>
        <v>0</v>
      </c>
    </row>
    <row r="95" spans="1:28" ht="52.5">
      <c r="A95" s="67"/>
      <c r="B95" s="185">
        <v>14</v>
      </c>
      <c r="C95" s="84"/>
      <c r="D95" s="142" t="s">
        <v>92</v>
      </c>
      <c r="E95" s="143">
        <f>SUM(E96:E101)</f>
        <v>2229188.25</v>
      </c>
      <c r="F95" s="143">
        <f>SUM(F96:F101)</f>
        <v>0</v>
      </c>
      <c r="G95" s="143">
        <f t="shared" ref="G95:AA95" si="39">SUM(G96:G101)</f>
        <v>0</v>
      </c>
      <c r="H95" s="137">
        <f t="shared" si="26"/>
        <v>2229188.25</v>
      </c>
      <c r="I95" s="143">
        <f t="shared" si="39"/>
        <v>999786.57</v>
      </c>
      <c r="J95" s="143">
        <f>SUM(J96:J101)</f>
        <v>0</v>
      </c>
      <c r="K95" s="143">
        <f t="shared" si="39"/>
        <v>0</v>
      </c>
      <c r="L95" s="137">
        <f t="shared" si="27"/>
        <v>999786.57</v>
      </c>
      <c r="M95" s="143">
        <f t="shared" si="39"/>
        <v>0</v>
      </c>
      <c r="N95" s="143">
        <f>SUM(N96:N101)</f>
        <v>0</v>
      </c>
      <c r="O95" s="143">
        <f t="shared" si="39"/>
        <v>0</v>
      </c>
      <c r="P95" s="137">
        <f t="shared" si="28"/>
        <v>0</v>
      </c>
      <c r="Q95" s="143">
        <f t="shared" si="39"/>
        <v>0</v>
      </c>
      <c r="R95" s="143">
        <f>SUM(R96:R101)</f>
        <v>0</v>
      </c>
      <c r="S95" s="143">
        <f t="shared" si="39"/>
        <v>0</v>
      </c>
      <c r="T95" s="137">
        <f t="shared" si="29"/>
        <v>0</v>
      </c>
      <c r="U95" s="137"/>
      <c r="V95" s="137"/>
      <c r="W95" s="137"/>
      <c r="X95" s="137"/>
      <c r="Y95" s="143">
        <f t="shared" si="39"/>
        <v>1229401.6800000002</v>
      </c>
      <c r="Z95" s="143">
        <f>SUM(Z96:Z101)</f>
        <v>0</v>
      </c>
      <c r="AA95" s="143">
        <f t="shared" si="39"/>
        <v>0</v>
      </c>
      <c r="AB95" s="137">
        <f>Y95+Z95+AA95</f>
        <v>1229401.6800000002</v>
      </c>
    </row>
    <row r="96" spans="1:28" ht="26.25">
      <c r="A96" s="67"/>
      <c r="B96" s="186"/>
      <c r="C96" s="95">
        <v>1000</v>
      </c>
      <c r="D96" s="141" t="s">
        <v>75</v>
      </c>
      <c r="E96" s="139">
        <v>0</v>
      </c>
      <c r="F96" s="139">
        <v>0</v>
      </c>
      <c r="G96" s="139">
        <v>0</v>
      </c>
      <c r="H96" s="140">
        <f t="shared" si="26"/>
        <v>0</v>
      </c>
      <c r="I96" s="139">
        <v>0</v>
      </c>
      <c r="J96" s="139">
        <v>0</v>
      </c>
      <c r="K96" s="139">
        <v>0</v>
      </c>
      <c r="L96" s="140">
        <f t="shared" si="27"/>
        <v>0</v>
      </c>
      <c r="M96" s="139">
        <v>0</v>
      </c>
      <c r="N96" s="139">
        <v>0</v>
      </c>
      <c r="O96" s="139">
        <v>0</v>
      </c>
      <c r="P96" s="140">
        <f t="shared" si="28"/>
        <v>0</v>
      </c>
      <c r="Q96" s="139">
        <v>0</v>
      </c>
      <c r="R96" s="139">
        <v>0</v>
      </c>
      <c r="S96" s="139">
        <v>0</v>
      </c>
      <c r="T96" s="140">
        <f t="shared" si="29"/>
        <v>0</v>
      </c>
      <c r="U96" s="140"/>
      <c r="V96" s="140"/>
      <c r="W96" s="140"/>
      <c r="X96" s="140"/>
      <c r="Y96" s="139">
        <f t="shared" ref="Y96:AB101" si="40">+E96-I96-M96-Q96-U96</f>
        <v>0</v>
      </c>
      <c r="Z96" s="139">
        <f t="shared" si="40"/>
        <v>0</v>
      </c>
      <c r="AA96" s="139">
        <f t="shared" si="40"/>
        <v>0</v>
      </c>
      <c r="AB96" s="140">
        <f t="shared" si="40"/>
        <v>0</v>
      </c>
    </row>
    <row r="97" spans="1:28" ht="26.25">
      <c r="A97" s="67"/>
      <c r="B97" s="186"/>
      <c r="C97" s="95">
        <v>2000</v>
      </c>
      <c r="D97" s="141" t="s">
        <v>76</v>
      </c>
      <c r="E97" s="139">
        <v>0</v>
      </c>
      <c r="F97" s="139">
        <v>0</v>
      </c>
      <c r="G97" s="139">
        <v>0</v>
      </c>
      <c r="H97" s="140">
        <f t="shared" si="26"/>
        <v>0</v>
      </c>
      <c r="I97" s="139">
        <v>0</v>
      </c>
      <c r="J97" s="139">
        <v>0</v>
      </c>
      <c r="K97" s="139">
        <v>0</v>
      </c>
      <c r="L97" s="140">
        <f t="shared" si="27"/>
        <v>0</v>
      </c>
      <c r="M97" s="139">
        <v>0</v>
      </c>
      <c r="N97" s="139">
        <v>0</v>
      </c>
      <c r="O97" s="139">
        <v>0</v>
      </c>
      <c r="P97" s="140">
        <f t="shared" si="28"/>
        <v>0</v>
      </c>
      <c r="Q97" s="139">
        <v>0</v>
      </c>
      <c r="R97" s="139">
        <v>0</v>
      </c>
      <c r="S97" s="139">
        <v>0</v>
      </c>
      <c r="T97" s="140">
        <f t="shared" si="29"/>
        <v>0</v>
      </c>
      <c r="U97" s="140"/>
      <c r="V97" s="140"/>
      <c r="W97" s="140"/>
      <c r="X97" s="140"/>
      <c r="Y97" s="139">
        <f t="shared" si="40"/>
        <v>0</v>
      </c>
      <c r="Z97" s="139">
        <f t="shared" si="40"/>
        <v>0</v>
      </c>
      <c r="AA97" s="139">
        <f t="shared" si="40"/>
        <v>0</v>
      </c>
      <c r="AB97" s="140">
        <f t="shared" si="40"/>
        <v>0</v>
      </c>
    </row>
    <row r="98" spans="1:28" ht="26.25">
      <c r="A98" s="67"/>
      <c r="B98" s="186"/>
      <c r="C98" s="95">
        <v>3000</v>
      </c>
      <c r="D98" s="141" t="s">
        <v>77</v>
      </c>
      <c r="E98" s="139">
        <v>78750</v>
      </c>
      <c r="F98" s="139">
        <v>0</v>
      </c>
      <c r="G98" s="139">
        <v>0</v>
      </c>
      <c r="H98" s="140">
        <f t="shared" si="26"/>
        <v>78750</v>
      </c>
      <c r="I98" s="139">
        <v>0</v>
      </c>
      <c r="J98" s="139">
        <v>0</v>
      </c>
      <c r="K98" s="139">
        <v>0</v>
      </c>
      <c r="L98" s="140">
        <f t="shared" si="27"/>
        <v>0</v>
      </c>
      <c r="M98" s="139">
        <v>0</v>
      </c>
      <c r="N98" s="139">
        <v>0</v>
      </c>
      <c r="O98" s="139">
        <v>0</v>
      </c>
      <c r="P98" s="140">
        <f t="shared" si="28"/>
        <v>0</v>
      </c>
      <c r="Q98" s="139">
        <v>0</v>
      </c>
      <c r="R98" s="139">
        <v>0</v>
      </c>
      <c r="S98" s="139">
        <v>0</v>
      </c>
      <c r="T98" s="140">
        <f t="shared" si="29"/>
        <v>0</v>
      </c>
      <c r="U98" s="140"/>
      <c r="V98" s="140"/>
      <c r="W98" s="140"/>
      <c r="X98" s="140"/>
      <c r="Y98" s="139">
        <f t="shared" si="40"/>
        <v>78750</v>
      </c>
      <c r="Z98" s="139">
        <f t="shared" si="40"/>
        <v>0</v>
      </c>
      <c r="AA98" s="139">
        <f t="shared" si="40"/>
        <v>0</v>
      </c>
      <c r="AB98" s="140">
        <f t="shared" si="40"/>
        <v>78750</v>
      </c>
    </row>
    <row r="99" spans="1:28" ht="51">
      <c r="A99" s="67"/>
      <c r="B99" s="186"/>
      <c r="C99" s="95">
        <v>4000</v>
      </c>
      <c r="D99" s="141" t="s">
        <v>78</v>
      </c>
      <c r="E99" s="139">
        <v>0</v>
      </c>
      <c r="F99" s="139">
        <v>0</v>
      </c>
      <c r="G99" s="139">
        <v>0</v>
      </c>
      <c r="H99" s="140">
        <f t="shared" si="26"/>
        <v>0</v>
      </c>
      <c r="I99" s="139">
        <v>0</v>
      </c>
      <c r="J99" s="139">
        <v>0</v>
      </c>
      <c r="K99" s="139">
        <v>0</v>
      </c>
      <c r="L99" s="140">
        <f t="shared" si="27"/>
        <v>0</v>
      </c>
      <c r="M99" s="139">
        <v>0</v>
      </c>
      <c r="N99" s="139">
        <v>0</v>
      </c>
      <c r="O99" s="139">
        <v>0</v>
      </c>
      <c r="P99" s="140">
        <f t="shared" si="28"/>
        <v>0</v>
      </c>
      <c r="Q99" s="139">
        <v>0</v>
      </c>
      <c r="R99" s="139">
        <v>0</v>
      </c>
      <c r="S99" s="139">
        <v>0</v>
      </c>
      <c r="T99" s="140">
        <f t="shared" si="29"/>
        <v>0</v>
      </c>
      <c r="U99" s="140"/>
      <c r="V99" s="140"/>
      <c r="W99" s="140"/>
      <c r="X99" s="140"/>
      <c r="Y99" s="139">
        <f t="shared" si="40"/>
        <v>0</v>
      </c>
      <c r="Z99" s="139">
        <f t="shared" si="40"/>
        <v>0</v>
      </c>
      <c r="AA99" s="139">
        <f t="shared" si="40"/>
        <v>0</v>
      </c>
      <c r="AB99" s="140">
        <f t="shared" si="40"/>
        <v>0</v>
      </c>
    </row>
    <row r="100" spans="1:28" ht="26.25">
      <c r="A100" s="67"/>
      <c r="B100" s="186"/>
      <c r="C100" s="95">
        <v>5000</v>
      </c>
      <c r="D100" s="141" t="s">
        <v>79</v>
      </c>
      <c r="E100" s="139">
        <v>2150438.25</v>
      </c>
      <c r="F100" s="139">
        <v>0</v>
      </c>
      <c r="G100" s="139">
        <v>0</v>
      </c>
      <c r="H100" s="140">
        <f t="shared" si="26"/>
        <v>2150438.25</v>
      </c>
      <c r="I100" s="139">
        <v>999786.57</v>
      </c>
      <c r="J100" s="139">
        <v>0</v>
      </c>
      <c r="K100" s="139">
        <v>0</v>
      </c>
      <c r="L100" s="140">
        <f t="shared" si="27"/>
        <v>999786.57</v>
      </c>
      <c r="M100" s="139">
        <v>0</v>
      </c>
      <c r="N100" s="139">
        <v>0</v>
      </c>
      <c r="O100" s="139">
        <v>0</v>
      </c>
      <c r="P100" s="140">
        <f t="shared" si="28"/>
        <v>0</v>
      </c>
      <c r="Q100" s="139">
        <v>0</v>
      </c>
      <c r="R100" s="139">
        <v>0</v>
      </c>
      <c r="S100" s="139">
        <v>0</v>
      </c>
      <c r="T100" s="140">
        <f t="shared" si="29"/>
        <v>0</v>
      </c>
      <c r="U100" s="140"/>
      <c r="V100" s="140"/>
      <c r="W100" s="140"/>
      <c r="X100" s="140"/>
      <c r="Y100" s="139">
        <f t="shared" si="40"/>
        <v>1150651.6800000002</v>
      </c>
      <c r="Z100" s="139">
        <f t="shared" si="40"/>
        <v>0</v>
      </c>
      <c r="AA100" s="139">
        <f t="shared" si="40"/>
        <v>0</v>
      </c>
      <c r="AB100" s="140">
        <f t="shared" si="40"/>
        <v>1150651.6800000002</v>
      </c>
    </row>
    <row r="101" spans="1:28" ht="26.25">
      <c r="A101" s="67"/>
      <c r="B101" s="187"/>
      <c r="C101" s="95">
        <v>6000</v>
      </c>
      <c r="D101" s="141" t="s">
        <v>80</v>
      </c>
      <c r="E101" s="139">
        <v>0</v>
      </c>
      <c r="F101" s="139">
        <v>0</v>
      </c>
      <c r="G101" s="139">
        <v>0</v>
      </c>
      <c r="H101" s="140">
        <f t="shared" si="26"/>
        <v>0</v>
      </c>
      <c r="I101" s="139">
        <v>0</v>
      </c>
      <c r="J101" s="139">
        <v>0</v>
      </c>
      <c r="K101" s="139">
        <v>0</v>
      </c>
      <c r="L101" s="140">
        <f t="shared" si="27"/>
        <v>0</v>
      </c>
      <c r="M101" s="139">
        <v>0</v>
      </c>
      <c r="N101" s="139">
        <v>0</v>
      </c>
      <c r="O101" s="139">
        <v>0</v>
      </c>
      <c r="P101" s="140">
        <f t="shared" si="28"/>
        <v>0</v>
      </c>
      <c r="Q101" s="139">
        <v>0</v>
      </c>
      <c r="R101" s="139">
        <v>0</v>
      </c>
      <c r="S101" s="139">
        <v>0</v>
      </c>
      <c r="T101" s="140">
        <f t="shared" si="29"/>
        <v>0</v>
      </c>
      <c r="U101" s="140"/>
      <c r="V101" s="140"/>
      <c r="W101" s="140"/>
      <c r="X101" s="140"/>
      <c r="Y101" s="139">
        <f t="shared" si="40"/>
        <v>0</v>
      </c>
      <c r="Z101" s="139">
        <f t="shared" si="40"/>
        <v>0</v>
      </c>
      <c r="AA101" s="139">
        <f t="shared" si="40"/>
        <v>0</v>
      </c>
      <c r="AB101" s="140">
        <f t="shared" si="40"/>
        <v>0</v>
      </c>
    </row>
    <row r="102" spans="1:28" ht="52.5">
      <c r="A102" s="67"/>
      <c r="B102" s="185">
        <v>15</v>
      </c>
      <c r="C102" s="84"/>
      <c r="D102" s="142" t="s">
        <v>93</v>
      </c>
      <c r="E102" s="143">
        <f>SUM(E103:E108)</f>
        <v>1600000</v>
      </c>
      <c r="F102" s="143">
        <f>SUM(F103:F108)</f>
        <v>0</v>
      </c>
      <c r="G102" s="143">
        <f t="shared" ref="G102:AA102" si="41">SUM(G103:G108)</f>
        <v>6288046.2800000003</v>
      </c>
      <c r="H102" s="137">
        <f t="shared" si="26"/>
        <v>7888046.2800000003</v>
      </c>
      <c r="I102" s="143">
        <f t="shared" si="41"/>
        <v>1418000</v>
      </c>
      <c r="J102" s="143">
        <f>SUM(J103:J108)</f>
        <v>0</v>
      </c>
      <c r="K102" s="143">
        <f t="shared" si="41"/>
        <v>0</v>
      </c>
      <c r="L102" s="137">
        <f t="shared" si="27"/>
        <v>1418000</v>
      </c>
      <c r="M102" s="143">
        <f t="shared" si="41"/>
        <v>0</v>
      </c>
      <c r="N102" s="143">
        <f>SUM(N103:N108)</f>
        <v>0</v>
      </c>
      <c r="O102" s="143">
        <f t="shared" si="41"/>
        <v>0</v>
      </c>
      <c r="P102" s="137">
        <f t="shared" si="28"/>
        <v>0</v>
      </c>
      <c r="Q102" s="143">
        <f t="shared" si="41"/>
        <v>0</v>
      </c>
      <c r="R102" s="143">
        <f>SUM(R103:R108)</f>
        <v>0</v>
      </c>
      <c r="S102" s="143">
        <f t="shared" si="41"/>
        <v>6004192.0299999993</v>
      </c>
      <c r="T102" s="137">
        <f t="shared" si="29"/>
        <v>6004192.0299999993</v>
      </c>
      <c r="U102" s="137"/>
      <c r="V102" s="137"/>
      <c r="W102" s="137"/>
      <c r="X102" s="137"/>
      <c r="Y102" s="143">
        <f t="shared" si="41"/>
        <v>182000</v>
      </c>
      <c r="Z102" s="143">
        <f>SUM(Z103:Z108)</f>
        <v>0</v>
      </c>
      <c r="AA102" s="143">
        <f t="shared" si="41"/>
        <v>283854.2500000007</v>
      </c>
      <c r="AB102" s="137">
        <f>Y102+Z102+AA102</f>
        <v>465854.2500000007</v>
      </c>
    </row>
    <row r="103" spans="1:28" ht="26.25">
      <c r="A103" s="67"/>
      <c r="B103" s="186"/>
      <c r="C103" s="95">
        <v>1000</v>
      </c>
      <c r="D103" s="138" t="s">
        <v>75</v>
      </c>
      <c r="E103" s="139">
        <v>0</v>
      </c>
      <c r="F103" s="139">
        <v>0</v>
      </c>
      <c r="G103" s="139">
        <v>5728046.2800000003</v>
      </c>
      <c r="H103" s="140">
        <f t="shared" si="26"/>
        <v>5728046.2800000003</v>
      </c>
      <c r="I103" s="139">
        <v>0</v>
      </c>
      <c r="J103" s="139">
        <v>0</v>
      </c>
      <c r="K103" s="139">
        <v>0</v>
      </c>
      <c r="L103" s="140">
        <f t="shared" si="27"/>
        <v>0</v>
      </c>
      <c r="M103" s="139">
        <v>0</v>
      </c>
      <c r="N103" s="139">
        <v>0</v>
      </c>
      <c r="O103" s="139">
        <v>0</v>
      </c>
      <c r="P103" s="140">
        <f t="shared" si="28"/>
        <v>0</v>
      </c>
      <c r="Q103" s="139">
        <v>0</v>
      </c>
      <c r="R103" s="139">
        <v>0</v>
      </c>
      <c r="S103" s="139">
        <v>5720077.0599999996</v>
      </c>
      <c r="T103" s="140">
        <f t="shared" si="29"/>
        <v>5720077.0599999996</v>
      </c>
      <c r="U103" s="140"/>
      <c r="V103" s="140"/>
      <c r="W103" s="140"/>
      <c r="X103" s="140"/>
      <c r="Y103" s="139">
        <f t="shared" ref="Y103:AB108" si="42">+E103-I103-M103-Q103-U103</f>
        <v>0</v>
      </c>
      <c r="Z103" s="139">
        <f t="shared" si="42"/>
        <v>0</v>
      </c>
      <c r="AA103" s="139">
        <f t="shared" si="42"/>
        <v>7969.2200000006706</v>
      </c>
      <c r="AB103" s="140">
        <f t="shared" si="42"/>
        <v>7969.2200000006706</v>
      </c>
    </row>
    <row r="104" spans="1:28" ht="26.25">
      <c r="A104" s="67"/>
      <c r="B104" s="186"/>
      <c r="C104" s="95">
        <v>2000</v>
      </c>
      <c r="D104" s="141" t="s">
        <v>76</v>
      </c>
      <c r="E104" s="139">
        <v>0</v>
      </c>
      <c r="F104" s="139">
        <v>0</v>
      </c>
      <c r="G104" s="139">
        <v>300000</v>
      </c>
      <c r="H104" s="140">
        <f t="shared" si="26"/>
        <v>300000</v>
      </c>
      <c r="I104" s="139">
        <v>0</v>
      </c>
      <c r="J104" s="139">
        <v>0</v>
      </c>
      <c r="K104" s="139">
        <v>0</v>
      </c>
      <c r="L104" s="140">
        <f t="shared" si="27"/>
        <v>0</v>
      </c>
      <c r="M104" s="139">
        <v>0</v>
      </c>
      <c r="N104" s="139">
        <v>0</v>
      </c>
      <c r="O104" s="139">
        <v>0</v>
      </c>
      <c r="P104" s="140">
        <f t="shared" si="28"/>
        <v>0</v>
      </c>
      <c r="Q104" s="139">
        <v>0</v>
      </c>
      <c r="R104" s="139">
        <v>0</v>
      </c>
      <c r="S104" s="139">
        <v>265735.48</v>
      </c>
      <c r="T104" s="140">
        <f t="shared" si="29"/>
        <v>265735.48</v>
      </c>
      <c r="U104" s="140"/>
      <c r="V104" s="140"/>
      <c r="W104" s="140"/>
      <c r="X104" s="140"/>
      <c r="Y104" s="139">
        <f t="shared" si="42"/>
        <v>0</v>
      </c>
      <c r="Z104" s="139">
        <f t="shared" si="42"/>
        <v>0</v>
      </c>
      <c r="AA104" s="139">
        <f t="shared" si="42"/>
        <v>34264.520000000019</v>
      </c>
      <c r="AB104" s="140">
        <f t="shared" si="42"/>
        <v>34264.520000000019</v>
      </c>
    </row>
    <row r="105" spans="1:28" ht="26.25">
      <c r="A105" s="67"/>
      <c r="B105" s="186"/>
      <c r="C105" s="95">
        <v>3000</v>
      </c>
      <c r="D105" s="141" t="s">
        <v>77</v>
      </c>
      <c r="E105" s="139">
        <v>1600000</v>
      </c>
      <c r="F105" s="139">
        <v>0</v>
      </c>
      <c r="G105" s="139">
        <v>260000</v>
      </c>
      <c r="H105" s="140">
        <f t="shared" si="26"/>
        <v>1860000</v>
      </c>
      <c r="I105" s="139">
        <v>1418000</v>
      </c>
      <c r="J105" s="139">
        <v>0</v>
      </c>
      <c r="K105" s="139">
        <v>0</v>
      </c>
      <c r="L105" s="140">
        <f t="shared" si="27"/>
        <v>1418000</v>
      </c>
      <c r="M105" s="139">
        <v>0</v>
      </c>
      <c r="N105" s="139">
        <v>0</v>
      </c>
      <c r="O105" s="139">
        <v>0</v>
      </c>
      <c r="P105" s="140">
        <f t="shared" si="28"/>
        <v>0</v>
      </c>
      <c r="Q105" s="139">
        <v>0</v>
      </c>
      <c r="R105" s="139">
        <v>0</v>
      </c>
      <c r="S105" s="139">
        <v>18379.490000000002</v>
      </c>
      <c r="T105" s="140">
        <f t="shared" si="29"/>
        <v>18379.490000000002</v>
      </c>
      <c r="U105" s="140"/>
      <c r="V105" s="140"/>
      <c r="W105" s="140"/>
      <c r="X105" s="140"/>
      <c r="Y105" s="139">
        <f t="shared" si="42"/>
        <v>182000</v>
      </c>
      <c r="Z105" s="139">
        <f t="shared" si="42"/>
        <v>0</v>
      </c>
      <c r="AA105" s="139">
        <f t="shared" si="42"/>
        <v>241620.51</v>
      </c>
      <c r="AB105" s="140">
        <f t="shared" si="42"/>
        <v>423620.51</v>
      </c>
    </row>
    <row r="106" spans="1:28" ht="51">
      <c r="A106" s="67"/>
      <c r="B106" s="186"/>
      <c r="C106" s="95">
        <v>4000</v>
      </c>
      <c r="D106" s="141" t="s">
        <v>78</v>
      </c>
      <c r="E106" s="139">
        <v>0</v>
      </c>
      <c r="F106" s="139">
        <v>0</v>
      </c>
      <c r="G106" s="139">
        <v>0</v>
      </c>
      <c r="H106" s="140">
        <f t="shared" si="26"/>
        <v>0</v>
      </c>
      <c r="I106" s="139">
        <v>0</v>
      </c>
      <c r="J106" s="139">
        <v>0</v>
      </c>
      <c r="K106" s="139">
        <v>0</v>
      </c>
      <c r="L106" s="140">
        <f t="shared" si="27"/>
        <v>0</v>
      </c>
      <c r="M106" s="139">
        <v>0</v>
      </c>
      <c r="N106" s="139">
        <v>0</v>
      </c>
      <c r="O106" s="139">
        <v>0</v>
      </c>
      <c r="P106" s="140">
        <f t="shared" si="28"/>
        <v>0</v>
      </c>
      <c r="Q106" s="139">
        <v>0</v>
      </c>
      <c r="R106" s="139">
        <v>0</v>
      </c>
      <c r="S106" s="139">
        <v>0</v>
      </c>
      <c r="T106" s="140">
        <f t="shared" si="29"/>
        <v>0</v>
      </c>
      <c r="U106" s="140"/>
      <c r="V106" s="140"/>
      <c r="W106" s="140"/>
      <c r="X106" s="140"/>
      <c r="Y106" s="139">
        <f t="shared" si="42"/>
        <v>0</v>
      </c>
      <c r="Z106" s="139">
        <f t="shared" si="42"/>
        <v>0</v>
      </c>
      <c r="AA106" s="139">
        <f t="shared" si="42"/>
        <v>0</v>
      </c>
      <c r="AB106" s="140">
        <f t="shared" si="42"/>
        <v>0</v>
      </c>
    </row>
    <row r="107" spans="1:28" ht="26.25">
      <c r="A107" s="67"/>
      <c r="B107" s="186"/>
      <c r="C107" s="95">
        <v>5000</v>
      </c>
      <c r="D107" s="141" t="s">
        <v>79</v>
      </c>
      <c r="E107" s="139">
        <v>0</v>
      </c>
      <c r="F107" s="139">
        <v>0</v>
      </c>
      <c r="G107" s="139">
        <v>0</v>
      </c>
      <c r="H107" s="140">
        <f t="shared" si="26"/>
        <v>0</v>
      </c>
      <c r="I107" s="139">
        <v>0</v>
      </c>
      <c r="J107" s="139">
        <v>0</v>
      </c>
      <c r="K107" s="139">
        <v>0</v>
      </c>
      <c r="L107" s="140">
        <f t="shared" si="27"/>
        <v>0</v>
      </c>
      <c r="M107" s="139">
        <v>0</v>
      </c>
      <c r="N107" s="139">
        <v>0</v>
      </c>
      <c r="O107" s="139">
        <v>0</v>
      </c>
      <c r="P107" s="140">
        <f t="shared" si="28"/>
        <v>0</v>
      </c>
      <c r="Q107" s="139">
        <v>0</v>
      </c>
      <c r="R107" s="139">
        <v>0</v>
      </c>
      <c r="S107" s="139">
        <v>0</v>
      </c>
      <c r="T107" s="140">
        <f t="shared" si="29"/>
        <v>0</v>
      </c>
      <c r="U107" s="140"/>
      <c r="V107" s="140"/>
      <c r="W107" s="140"/>
      <c r="X107" s="140"/>
      <c r="Y107" s="139">
        <f t="shared" si="42"/>
        <v>0</v>
      </c>
      <c r="Z107" s="139">
        <f t="shared" si="42"/>
        <v>0</v>
      </c>
      <c r="AA107" s="139">
        <f t="shared" si="42"/>
        <v>0</v>
      </c>
      <c r="AB107" s="140">
        <f t="shared" si="42"/>
        <v>0</v>
      </c>
    </row>
    <row r="108" spans="1:28" ht="26.25">
      <c r="A108" s="67"/>
      <c r="B108" s="187"/>
      <c r="C108" s="95">
        <v>6000</v>
      </c>
      <c r="D108" s="141" t="s">
        <v>80</v>
      </c>
      <c r="E108" s="139">
        <v>0</v>
      </c>
      <c r="F108" s="139">
        <v>0</v>
      </c>
      <c r="G108" s="139">
        <v>0</v>
      </c>
      <c r="H108" s="140">
        <f t="shared" si="26"/>
        <v>0</v>
      </c>
      <c r="I108" s="139">
        <v>0</v>
      </c>
      <c r="J108" s="139">
        <v>0</v>
      </c>
      <c r="K108" s="139">
        <v>0</v>
      </c>
      <c r="L108" s="140">
        <f t="shared" si="27"/>
        <v>0</v>
      </c>
      <c r="M108" s="139">
        <v>0</v>
      </c>
      <c r="N108" s="139">
        <v>0</v>
      </c>
      <c r="O108" s="139">
        <v>0</v>
      </c>
      <c r="P108" s="140">
        <f t="shared" si="28"/>
        <v>0</v>
      </c>
      <c r="Q108" s="139">
        <v>0</v>
      </c>
      <c r="R108" s="139">
        <v>0</v>
      </c>
      <c r="S108" s="139">
        <v>0</v>
      </c>
      <c r="T108" s="140">
        <f t="shared" si="29"/>
        <v>0</v>
      </c>
      <c r="U108" s="140"/>
      <c r="V108" s="140"/>
      <c r="W108" s="140"/>
      <c r="X108" s="140"/>
      <c r="Y108" s="139">
        <f t="shared" si="42"/>
        <v>0</v>
      </c>
      <c r="Z108" s="139">
        <f t="shared" si="42"/>
        <v>0</v>
      </c>
      <c r="AA108" s="139">
        <f t="shared" si="42"/>
        <v>0</v>
      </c>
      <c r="AB108" s="140">
        <f t="shared" si="42"/>
        <v>0</v>
      </c>
    </row>
    <row r="109" spans="1:28" ht="26.25">
      <c r="A109" s="67"/>
      <c r="B109" s="185">
        <v>16</v>
      </c>
      <c r="C109" s="84"/>
      <c r="D109" s="148" t="s">
        <v>104</v>
      </c>
      <c r="E109" s="143">
        <f>SUM(E110:E115)</f>
        <v>0</v>
      </c>
      <c r="F109" s="143">
        <f>SUM(F110:F115)</f>
        <v>0</v>
      </c>
      <c r="G109" s="143">
        <f t="shared" ref="G109:AA109" si="43">SUM(G110:G115)</f>
        <v>0</v>
      </c>
      <c r="H109" s="137">
        <f t="shared" si="26"/>
        <v>0</v>
      </c>
      <c r="I109" s="143">
        <f t="shared" si="43"/>
        <v>0</v>
      </c>
      <c r="J109" s="143">
        <f>SUM(J110:J115)</f>
        <v>0</v>
      </c>
      <c r="K109" s="143">
        <f t="shared" si="43"/>
        <v>0</v>
      </c>
      <c r="L109" s="137">
        <f t="shared" si="27"/>
        <v>0</v>
      </c>
      <c r="M109" s="143">
        <f t="shared" si="43"/>
        <v>0</v>
      </c>
      <c r="N109" s="143">
        <f>SUM(N110:N115)</f>
        <v>0</v>
      </c>
      <c r="O109" s="143">
        <f t="shared" si="43"/>
        <v>0</v>
      </c>
      <c r="P109" s="137">
        <f t="shared" si="28"/>
        <v>0</v>
      </c>
      <c r="Q109" s="143">
        <f t="shared" si="43"/>
        <v>0</v>
      </c>
      <c r="R109" s="143">
        <f>SUM(R110:R115)</f>
        <v>0</v>
      </c>
      <c r="S109" s="143">
        <f t="shared" si="43"/>
        <v>0</v>
      </c>
      <c r="T109" s="137">
        <f t="shared" si="29"/>
        <v>0</v>
      </c>
      <c r="U109" s="137"/>
      <c r="V109" s="137"/>
      <c r="W109" s="137"/>
      <c r="X109" s="137"/>
      <c r="Y109" s="143">
        <f t="shared" si="43"/>
        <v>0</v>
      </c>
      <c r="Z109" s="143">
        <f>SUM(Z110:Z115)</f>
        <v>0</v>
      </c>
      <c r="AA109" s="143">
        <f t="shared" si="43"/>
        <v>0</v>
      </c>
      <c r="AB109" s="137">
        <f>Y109+Z109+AA109</f>
        <v>0</v>
      </c>
    </row>
    <row r="110" spans="1:28" ht="26.25">
      <c r="A110" s="67"/>
      <c r="B110" s="186"/>
      <c r="C110" s="95">
        <v>1000</v>
      </c>
      <c r="D110" s="141" t="s">
        <v>75</v>
      </c>
      <c r="E110" s="139">
        <v>0</v>
      </c>
      <c r="F110" s="139">
        <v>0</v>
      </c>
      <c r="G110" s="139">
        <v>0</v>
      </c>
      <c r="H110" s="140">
        <f t="shared" si="26"/>
        <v>0</v>
      </c>
      <c r="I110" s="139">
        <v>0</v>
      </c>
      <c r="J110" s="139">
        <v>0</v>
      </c>
      <c r="K110" s="139">
        <v>0</v>
      </c>
      <c r="L110" s="140">
        <f t="shared" si="27"/>
        <v>0</v>
      </c>
      <c r="M110" s="139">
        <v>0</v>
      </c>
      <c r="N110" s="139">
        <v>0</v>
      </c>
      <c r="O110" s="139">
        <v>0</v>
      </c>
      <c r="P110" s="140">
        <f t="shared" si="28"/>
        <v>0</v>
      </c>
      <c r="Q110" s="139">
        <v>0</v>
      </c>
      <c r="R110" s="139">
        <v>0</v>
      </c>
      <c r="S110" s="139">
        <v>0</v>
      </c>
      <c r="T110" s="140">
        <f t="shared" si="29"/>
        <v>0</v>
      </c>
      <c r="U110" s="140"/>
      <c r="V110" s="140"/>
      <c r="W110" s="140"/>
      <c r="X110" s="140"/>
      <c r="Y110" s="139">
        <f t="shared" ref="Y110:AB115" si="44">+E110-I110-M110-Q110-U110</f>
        <v>0</v>
      </c>
      <c r="Z110" s="139">
        <f t="shared" si="44"/>
        <v>0</v>
      </c>
      <c r="AA110" s="139">
        <f t="shared" si="44"/>
        <v>0</v>
      </c>
      <c r="AB110" s="140">
        <f t="shared" si="44"/>
        <v>0</v>
      </c>
    </row>
    <row r="111" spans="1:28" ht="26.25">
      <c r="A111" s="67"/>
      <c r="B111" s="186"/>
      <c r="C111" s="95">
        <v>2000</v>
      </c>
      <c r="D111" s="141" t="s">
        <v>76</v>
      </c>
      <c r="E111" s="139">
        <v>0</v>
      </c>
      <c r="F111" s="139">
        <v>0</v>
      </c>
      <c r="G111" s="139">
        <v>0</v>
      </c>
      <c r="H111" s="140">
        <f t="shared" si="26"/>
        <v>0</v>
      </c>
      <c r="I111" s="139">
        <v>0</v>
      </c>
      <c r="J111" s="139">
        <v>0</v>
      </c>
      <c r="K111" s="139">
        <v>0</v>
      </c>
      <c r="L111" s="140">
        <f t="shared" si="27"/>
        <v>0</v>
      </c>
      <c r="M111" s="139">
        <v>0</v>
      </c>
      <c r="N111" s="139">
        <v>0</v>
      </c>
      <c r="O111" s="139">
        <v>0</v>
      </c>
      <c r="P111" s="140">
        <f t="shared" si="28"/>
        <v>0</v>
      </c>
      <c r="Q111" s="139">
        <v>0</v>
      </c>
      <c r="R111" s="139">
        <v>0</v>
      </c>
      <c r="S111" s="139">
        <v>0</v>
      </c>
      <c r="T111" s="140">
        <f t="shared" si="29"/>
        <v>0</v>
      </c>
      <c r="U111" s="140"/>
      <c r="V111" s="140"/>
      <c r="W111" s="140"/>
      <c r="X111" s="140"/>
      <c r="Y111" s="139">
        <f t="shared" si="44"/>
        <v>0</v>
      </c>
      <c r="Z111" s="139">
        <f t="shared" si="44"/>
        <v>0</v>
      </c>
      <c r="AA111" s="139">
        <f t="shared" si="44"/>
        <v>0</v>
      </c>
      <c r="AB111" s="140">
        <f t="shared" si="44"/>
        <v>0</v>
      </c>
    </row>
    <row r="112" spans="1:28" ht="26.25">
      <c r="A112" s="67"/>
      <c r="B112" s="186"/>
      <c r="C112" s="95">
        <v>3000</v>
      </c>
      <c r="D112" s="141" t="s">
        <v>77</v>
      </c>
      <c r="E112" s="139">
        <v>0</v>
      </c>
      <c r="F112" s="139">
        <v>0</v>
      </c>
      <c r="G112" s="139">
        <v>0</v>
      </c>
      <c r="H112" s="140">
        <f t="shared" si="26"/>
        <v>0</v>
      </c>
      <c r="I112" s="139">
        <v>0</v>
      </c>
      <c r="J112" s="139">
        <v>0</v>
      </c>
      <c r="K112" s="139">
        <v>0</v>
      </c>
      <c r="L112" s="140">
        <f t="shared" si="27"/>
        <v>0</v>
      </c>
      <c r="M112" s="139">
        <v>0</v>
      </c>
      <c r="N112" s="139">
        <v>0</v>
      </c>
      <c r="O112" s="139">
        <v>0</v>
      </c>
      <c r="P112" s="140">
        <f t="shared" si="28"/>
        <v>0</v>
      </c>
      <c r="Q112" s="139">
        <v>0</v>
      </c>
      <c r="R112" s="139">
        <v>0</v>
      </c>
      <c r="S112" s="139">
        <v>0</v>
      </c>
      <c r="T112" s="140">
        <f t="shared" si="29"/>
        <v>0</v>
      </c>
      <c r="U112" s="140"/>
      <c r="V112" s="140"/>
      <c r="W112" s="140"/>
      <c r="X112" s="140"/>
      <c r="Y112" s="139">
        <f t="shared" si="44"/>
        <v>0</v>
      </c>
      <c r="Z112" s="139">
        <f t="shared" si="44"/>
        <v>0</v>
      </c>
      <c r="AA112" s="139">
        <f t="shared" si="44"/>
        <v>0</v>
      </c>
      <c r="AB112" s="140">
        <f t="shared" si="44"/>
        <v>0</v>
      </c>
    </row>
    <row r="113" spans="1:28" ht="51">
      <c r="A113" s="67"/>
      <c r="B113" s="186"/>
      <c r="C113" s="95">
        <v>4000</v>
      </c>
      <c r="D113" s="141" t="s">
        <v>78</v>
      </c>
      <c r="E113" s="139">
        <v>0</v>
      </c>
      <c r="F113" s="139">
        <v>0</v>
      </c>
      <c r="G113" s="139">
        <v>0</v>
      </c>
      <c r="H113" s="140">
        <f t="shared" si="26"/>
        <v>0</v>
      </c>
      <c r="I113" s="139">
        <v>0</v>
      </c>
      <c r="J113" s="139">
        <v>0</v>
      </c>
      <c r="K113" s="139">
        <v>0</v>
      </c>
      <c r="L113" s="140">
        <f t="shared" si="27"/>
        <v>0</v>
      </c>
      <c r="M113" s="139">
        <v>0</v>
      </c>
      <c r="N113" s="139">
        <v>0</v>
      </c>
      <c r="O113" s="139">
        <v>0</v>
      </c>
      <c r="P113" s="140">
        <f t="shared" si="28"/>
        <v>0</v>
      </c>
      <c r="Q113" s="139">
        <v>0</v>
      </c>
      <c r="R113" s="139">
        <v>0</v>
      </c>
      <c r="S113" s="139">
        <v>0</v>
      </c>
      <c r="T113" s="140">
        <f t="shared" si="29"/>
        <v>0</v>
      </c>
      <c r="U113" s="140"/>
      <c r="V113" s="140"/>
      <c r="W113" s="140"/>
      <c r="X113" s="140"/>
      <c r="Y113" s="139">
        <f t="shared" si="44"/>
        <v>0</v>
      </c>
      <c r="Z113" s="139">
        <f t="shared" si="44"/>
        <v>0</v>
      </c>
      <c r="AA113" s="139">
        <f t="shared" si="44"/>
        <v>0</v>
      </c>
      <c r="AB113" s="140">
        <f t="shared" si="44"/>
        <v>0</v>
      </c>
    </row>
    <row r="114" spans="1:28" ht="26.25">
      <c r="A114" s="67"/>
      <c r="B114" s="186"/>
      <c r="C114" s="95">
        <v>5000</v>
      </c>
      <c r="D114" s="141" t="s">
        <v>79</v>
      </c>
      <c r="E114" s="139">
        <v>0</v>
      </c>
      <c r="F114" s="139">
        <v>0</v>
      </c>
      <c r="G114" s="139">
        <v>0</v>
      </c>
      <c r="H114" s="140">
        <f t="shared" si="26"/>
        <v>0</v>
      </c>
      <c r="I114" s="139">
        <v>0</v>
      </c>
      <c r="J114" s="139">
        <v>0</v>
      </c>
      <c r="K114" s="139">
        <v>0</v>
      </c>
      <c r="L114" s="140">
        <f t="shared" si="27"/>
        <v>0</v>
      </c>
      <c r="M114" s="139">
        <v>0</v>
      </c>
      <c r="N114" s="139">
        <v>0</v>
      </c>
      <c r="O114" s="139">
        <v>0</v>
      </c>
      <c r="P114" s="140">
        <f t="shared" si="28"/>
        <v>0</v>
      </c>
      <c r="Q114" s="139">
        <v>0</v>
      </c>
      <c r="R114" s="139">
        <v>0</v>
      </c>
      <c r="S114" s="139">
        <v>0</v>
      </c>
      <c r="T114" s="140">
        <f t="shared" si="29"/>
        <v>0</v>
      </c>
      <c r="U114" s="140"/>
      <c r="V114" s="140"/>
      <c r="W114" s="140"/>
      <c r="X114" s="140"/>
      <c r="Y114" s="139">
        <f t="shared" si="44"/>
        <v>0</v>
      </c>
      <c r="Z114" s="139">
        <f t="shared" si="44"/>
        <v>0</v>
      </c>
      <c r="AA114" s="139">
        <f t="shared" si="44"/>
        <v>0</v>
      </c>
      <c r="AB114" s="140">
        <f t="shared" si="44"/>
        <v>0</v>
      </c>
    </row>
    <row r="115" spans="1:28" ht="26.25">
      <c r="A115" s="67"/>
      <c r="B115" s="187"/>
      <c r="C115" s="95">
        <v>6000</v>
      </c>
      <c r="D115" s="141" t="s">
        <v>80</v>
      </c>
      <c r="E115" s="139">
        <v>0</v>
      </c>
      <c r="F115" s="139">
        <v>0</v>
      </c>
      <c r="G115" s="139">
        <v>0</v>
      </c>
      <c r="H115" s="140">
        <f t="shared" si="26"/>
        <v>0</v>
      </c>
      <c r="I115" s="139">
        <v>0</v>
      </c>
      <c r="J115" s="139">
        <v>0</v>
      </c>
      <c r="K115" s="139">
        <v>0</v>
      </c>
      <c r="L115" s="140">
        <f t="shared" si="27"/>
        <v>0</v>
      </c>
      <c r="M115" s="139">
        <v>0</v>
      </c>
      <c r="N115" s="139">
        <v>0</v>
      </c>
      <c r="O115" s="139">
        <v>0</v>
      </c>
      <c r="P115" s="140">
        <f t="shared" si="28"/>
        <v>0</v>
      </c>
      <c r="Q115" s="139">
        <v>0</v>
      </c>
      <c r="R115" s="139">
        <v>0</v>
      </c>
      <c r="S115" s="139">
        <v>0</v>
      </c>
      <c r="T115" s="140">
        <f t="shared" si="29"/>
        <v>0</v>
      </c>
      <c r="U115" s="140"/>
      <c r="V115" s="140"/>
      <c r="W115" s="140"/>
      <c r="X115" s="140"/>
      <c r="Y115" s="139">
        <f t="shared" si="44"/>
        <v>0</v>
      </c>
      <c r="Z115" s="139">
        <f t="shared" si="44"/>
        <v>0</v>
      </c>
      <c r="AA115" s="139">
        <f>+G115-K115-O115-S115-W115</f>
        <v>0</v>
      </c>
      <c r="AB115" s="140">
        <f t="shared" si="44"/>
        <v>0</v>
      </c>
    </row>
    <row r="116" spans="1:28" ht="78.75">
      <c r="A116" s="67"/>
      <c r="B116" s="188">
        <v>17</v>
      </c>
      <c r="C116" s="84"/>
      <c r="D116" s="142" t="s">
        <v>105</v>
      </c>
      <c r="E116" s="143">
        <f>SUM(E117:E122)</f>
        <v>15199268.143332299</v>
      </c>
      <c r="F116" s="143">
        <f>SUM(F117:F122)</f>
        <v>19627894.399999999</v>
      </c>
      <c r="G116" s="143">
        <f t="shared" ref="G116:AA116" si="45">SUM(G117:G122)</f>
        <v>0</v>
      </c>
      <c r="H116" s="137">
        <f t="shared" si="26"/>
        <v>34827162.543332294</v>
      </c>
      <c r="I116" s="143">
        <f t="shared" si="45"/>
        <v>4987210.1899999995</v>
      </c>
      <c r="J116" s="143">
        <f>SUM(J117:J122)</f>
        <v>0</v>
      </c>
      <c r="K116" s="143">
        <f t="shared" si="45"/>
        <v>0</v>
      </c>
      <c r="L116" s="137">
        <f t="shared" si="27"/>
        <v>4987210.1899999995</v>
      </c>
      <c r="M116" s="143">
        <f t="shared" si="45"/>
        <v>0</v>
      </c>
      <c r="N116" s="143">
        <f>SUM(N117:N122)</f>
        <v>0</v>
      </c>
      <c r="O116" s="143">
        <f t="shared" si="45"/>
        <v>0</v>
      </c>
      <c r="P116" s="137">
        <f t="shared" si="28"/>
        <v>0</v>
      </c>
      <c r="Q116" s="143">
        <f t="shared" si="45"/>
        <v>0</v>
      </c>
      <c r="R116" s="143">
        <f>SUM(R117:R122)</f>
        <v>0</v>
      </c>
      <c r="S116" s="143">
        <f t="shared" si="45"/>
        <v>0</v>
      </c>
      <c r="T116" s="137">
        <f t="shared" si="29"/>
        <v>0</v>
      </c>
      <c r="U116" s="137">
        <f>SUM(U117:U121)</f>
        <v>0</v>
      </c>
      <c r="V116" s="137">
        <f t="shared" ref="V116:X116" si="46">SUM(V117:V121)</f>
        <v>17868285</v>
      </c>
      <c r="W116" s="137">
        <f t="shared" si="46"/>
        <v>0</v>
      </c>
      <c r="X116" s="137">
        <f t="shared" si="46"/>
        <v>17868285</v>
      </c>
      <c r="Y116" s="143">
        <f t="shared" si="45"/>
        <v>10212057.953332301</v>
      </c>
      <c r="Z116" s="143">
        <f>SUM(Z117:Z122)</f>
        <v>1759609.3999999985</v>
      </c>
      <c r="AA116" s="143">
        <f t="shared" si="45"/>
        <v>0</v>
      </c>
      <c r="AB116" s="137">
        <f>Y116+Z116+AA116</f>
        <v>11971667.3533323</v>
      </c>
    </row>
    <row r="117" spans="1:28" ht="26.25">
      <c r="A117" s="67"/>
      <c r="B117" s="188"/>
      <c r="C117" s="95">
        <v>1000</v>
      </c>
      <c r="D117" s="141" t="s">
        <v>75</v>
      </c>
      <c r="E117" s="139">
        <v>0</v>
      </c>
      <c r="F117" s="139">
        <v>0</v>
      </c>
      <c r="G117" s="139">
        <v>0</v>
      </c>
      <c r="H117" s="140">
        <f t="shared" si="26"/>
        <v>0</v>
      </c>
      <c r="I117" s="139">
        <v>0</v>
      </c>
      <c r="J117" s="139">
        <v>0</v>
      </c>
      <c r="K117" s="139">
        <v>0</v>
      </c>
      <c r="L117" s="140">
        <f t="shared" si="27"/>
        <v>0</v>
      </c>
      <c r="M117" s="139">
        <v>0</v>
      </c>
      <c r="N117" s="139">
        <v>0</v>
      </c>
      <c r="O117" s="139">
        <v>0</v>
      </c>
      <c r="P117" s="140">
        <f t="shared" si="28"/>
        <v>0</v>
      </c>
      <c r="Q117" s="139">
        <v>0</v>
      </c>
      <c r="R117" s="139">
        <v>0</v>
      </c>
      <c r="S117" s="139">
        <v>0</v>
      </c>
      <c r="T117" s="140">
        <f t="shared" si="29"/>
        <v>0</v>
      </c>
      <c r="U117" s="140"/>
      <c r="V117" s="140"/>
      <c r="W117" s="140"/>
      <c r="X117" s="140">
        <f t="shared" ref="X117:X120" si="47">SUM(U117:W117)</f>
        <v>0</v>
      </c>
      <c r="Y117" s="139">
        <f t="shared" ref="Y117:AB121" si="48">+E117-I117-M117-Q117-U117</f>
        <v>0</v>
      </c>
      <c r="Z117" s="139">
        <f t="shared" si="48"/>
        <v>0</v>
      </c>
      <c r="AA117" s="139">
        <f t="shared" si="48"/>
        <v>0</v>
      </c>
      <c r="AB117" s="140">
        <f t="shared" si="48"/>
        <v>0</v>
      </c>
    </row>
    <row r="118" spans="1:28" ht="26.25">
      <c r="A118" s="67"/>
      <c r="B118" s="188"/>
      <c r="C118" s="95">
        <v>2000</v>
      </c>
      <c r="D118" s="141" t="s">
        <v>76</v>
      </c>
      <c r="E118" s="139">
        <v>6633890.3933322998</v>
      </c>
      <c r="F118" s="139">
        <v>0</v>
      </c>
      <c r="G118" s="139">
        <v>0</v>
      </c>
      <c r="H118" s="140">
        <f t="shared" si="26"/>
        <v>6633890.3933322998</v>
      </c>
      <c r="I118" s="139">
        <v>881226.48</v>
      </c>
      <c r="J118" s="139">
        <v>0</v>
      </c>
      <c r="K118" s="139">
        <v>0</v>
      </c>
      <c r="L118" s="140">
        <f t="shared" si="27"/>
        <v>881226.48</v>
      </c>
      <c r="M118" s="139">
        <v>0</v>
      </c>
      <c r="N118" s="139">
        <v>0</v>
      </c>
      <c r="O118" s="139">
        <v>0</v>
      </c>
      <c r="P118" s="140">
        <f t="shared" si="28"/>
        <v>0</v>
      </c>
      <c r="Q118" s="139">
        <v>0</v>
      </c>
      <c r="R118" s="139">
        <v>0</v>
      </c>
      <c r="S118" s="139">
        <v>0</v>
      </c>
      <c r="T118" s="140">
        <f t="shared" si="29"/>
        <v>0</v>
      </c>
      <c r="U118" s="140"/>
      <c r="V118" s="140"/>
      <c r="W118" s="140"/>
      <c r="X118" s="140">
        <f t="shared" si="47"/>
        <v>0</v>
      </c>
      <c r="Y118" s="139">
        <f t="shared" si="48"/>
        <v>5752663.9133323003</v>
      </c>
      <c r="Z118" s="139">
        <f t="shared" si="48"/>
        <v>0</v>
      </c>
      <c r="AA118" s="139">
        <f t="shared" si="48"/>
        <v>0</v>
      </c>
      <c r="AB118" s="140">
        <f t="shared" si="48"/>
        <v>5752663.9133323003</v>
      </c>
    </row>
    <row r="119" spans="1:28" ht="26.25">
      <c r="A119" s="67"/>
      <c r="B119" s="188"/>
      <c r="C119" s="95">
        <v>3000</v>
      </c>
      <c r="D119" s="141" t="s">
        <v>77</v>
      </c>
      <c r="E119" s="139">
        <v>0</v>
      </c>
      <c r="F119" s="139">
        <v>0</v>
      </c>
      <c r="G119" s="139">
        <v>0</v>
      </c>
      <c r="H119" s="140">
        <f t="shared" si="26"/>
        <v>0</v>
      </c>
      <c r="I119" s="139">
        <v>0</v>
      </c>
      <c r="J119" s="139">
        <v>0</v>
      </c>
      <c r="K119" s="139">
        <v>0</v>
      </c>
      <c r="L119" s="140">
        <f t="shared" si="27"/>
        <v>0</v>
      </c>
      <c r="M119" s="139">
        <v>0</v>
      </c>
      <c r="N119" s="139">
        <v>0</v>
      </c>
      <c r="O119" s="139">
        <v>0</v>
      </c>
      <c r="P119" s="140">
        <f t="shared" si="28"/>
        <v>0</v>
      </c>
      <c r="Q119" s="139">
        <v>0</v>
      </c>
      <c r="R119" s="139">
        <v>0</v>
      </c>
      <c r="S119" s="139">
        <v>0</v>
      </c>
      <c r="T119" s="140">
        <f t="shared" si="29"/>
        <v>0</v>
      </c>
      <c r="U119" s="140"/>
      <c r="V119" s="140"/>
      <c r="W119" s="140"/>
      <c r="X119" s="140">
        <f t="shared" si="47"/>
        <v>0</v>
      </c>
      <c r="Y119" s="139">
        <f t="shared" si="48"/>
        <v>0</v>
      </c>
      <c r="Z119" s="139">
        <f t="shared" si="48"/>
        <v>0</v>
      </c>
      <c r="AA119" s="139">
        <f t="shared" si="48"/>
        <v>0</v>
      </c>
      <c r="AB119" s="140">
        <f t="shared" si="48"/>
        <v>0</v>
      </c>
    </row>
    <row r="120" spans="1:28" ht="51">
      <c r="A120" s="67"/>
      <c r="B120" s="188"/>
      <c r="C120" s="95">
        <v>4000</v>
      </c>
      <c r="D120" s="141" t="s">
        <v>78</v>
      </c>
      <c r="E120" s="139">
        <v>0</v>
      </c>
      <c r="F120" s="139">
        <v>0</v>
      </c>
      <c r="G120" s="139">
        <v>0</v>
      </c>
      <c r="H120" s="140">
        <f t="shared" si="26"/>
        <v>0</v>
      </c>
      <c r="I120" s="139">
        <v>0</v>
      </c>
      <c r="J120" s="139">
        <v>0</v>
      </c>
      <c r="K120" s="139">
        <v>0</v>
      </c>
      <c r="L120" s="140">
        <f t="shared" si="27"/>
        <v>0</v>
      </c>
      <c r="M120" s="139">
        <v>0</v>
      </c>
      <c r="N120" s="139">
        <v>0</v>
      </c>
      <c r="O120" s="139">
        <v>0</v>
      </c>
      <c r="P120" s="140">
        <f t="shared" si="28"/>
        <v>0</v>
      </c>
      <c r="Q120" s="139">
        <v>0</v>
      </c>
      <c r="R120" s="139">
        <v>0</v>
      </c>
      <c r="S120" s="139">
        <v>0</v>
      </c>
      <c r="T120" s="140">
        <f t="shared" si="29"/>
        <v>0</v>
      </c>
      <c r="U120" s="140"/>
      <c r="V120" s="140"/>
      <c r="W120" s="140"/>
      <c r="X120" s="140">
        <f t="shared" si="47"/>
        <v>0</v>
      </c>
      <c r="Y120" s="139">
        <f t="shared" si="48"/>
        <v>0</v>
      </c>
      <c r="Z120" s="139">
        <f t="shared" si="48"/>
        <v>0</v>
      </c>
      <c r="AA120" s="139">
        <f t="shared" si="48"/>
        <v>0</v>
      </c>
      <c r="AB120" s="140">
        <f t="shared" si="48"/>
        <v>0</v>
      </c>
    </row>
    <row r="121" spans="1:28" ht="26.25">
      <c r="A121" s="67"/>
      <c r="B121" s="188"/>
      <c r="C121" s="95">
        <v>5000</v>
      </c>
      <c r="D121" s="141" t="s">
        <v>79</v>
      </c>
      <c r="E121" s="139">
        <v>8565377.75</v>
      </c>
      <c r="F121" s="139">
        <v>19627894.399999999</v>
      </c>
      <c r="G121" s="139">
        <v>0</v>
      </c>
      <c r="H121" s="140">
        <f t="shared" si="26"/>
        <v>28193272.149999999</v>
      </c>
      <c r="I121" s="139">
        <v>4105983.71</v>
      </c>
      <c r="J121" s="139">
        <v>0</v>
      </c>
      <c r="K121" s="139">
        <v>0</v>
      </c>
      <c r="L121" s="140">
        <f t="shared" si="27"/>
        <v>4105983.71</v>
      </c>
      <c r="M121" s="139">
        <v>0</v>
      </c>
      <c r="N121" s="139">
        <v>0</v>
      </c>
      <c r="O121" s="139">
        <v>0</v>
      </c>
      <c r="P121" s="140">
        <f t="shared" si="28"/>
        <v>0</v>
      </c>
      <c r="Q121" s="139">
        <v>0</v>
      </c>
      <c r="R121" s="139">
        <v>0</v>
      </c>
      <c r="S121" s="139">
        <v>0</v>
      </c>
      <c r="T121" s="140">
        <f t="shared" si="29"/>
        <v>0</v>
      </c>
      <c r="U121" s="140"/>
      <c r="V121" s="140">
        <v>17868285</v>
      </c>
      <c r="W121" s="140"/>
      <c r="X121" s="140">
        <f>SUM(U121:W121)</f>
        <v>17868285</v>
      </c>
      <c r="Y121" s="139">
        <f t="shared" si="48"/>
        <v>4459394.04</v>
      </c>
      <c r="Z121" s="139">
        <f t="shared" si="48"/>
        <v>1759609.3999999985</v>
      </c>
      <c r="AA121" s="139">
        <f t="shared" si="48"/>
        <v>0</v>
      </c>
      <c r="AB121" s="140">
        <f t="shared" si="48"/>
        <v>6219003.4399999976</v>
      </c>
    </row>
    <row r="122" spans="1:28" ht="27" thickBot="1">
      <c r="A122" s="67"/>
      <c r="B122" s="189"/>
      <c r="C122" s="95">
        <v>6000</v>
      </c>
      <c r="D122" s="141" t="s">
        <v>80</v>
      </c>
      <c r="E122" s="139">
        <v>0</v>
      </c>
      <c r="F122" s="139">
        <v>0</v>
      </c>
      <c r="G122" s="139">
        <v>0</v>
      </c>
      <c r="H122" s="140">
        <f t="shared" si="26"/>
        <v>0</v>
      </c>
      <c r="I122" s="139">
        <v>0</v>
      </c>
      <c r="J122" s="139">
        <v>0</v>
      </c>
      <c r="K122" s="139">
        <v>0</v>
      </c>
      <c r="L122" s="140">
        <f t="shared" si="27"/>
        <v>0</v>
      </c>
      <c r="M122" s="139">
        <v>0</v>
      </c>
      <c r="N122" s="139">
        <v>0</v>
      </c>
      <c r="O122" s="139">
        <v>0</v>
      </c>
      <c r="P122" s="140">
        <f t="shared" si="28"/>
        <v>0</v>
      </c>
      <c r="Q122" s="139">
        <v>0</v>
      </c>
      <c r="R122" s="139">
        <v>0</v>
      </c>
      <c r="S122" s="139">
        <v>0</v>
      </c>
      <c r="T122" s="140">
        <f t="shared" si="29"/>
        <v>0</v>
      </c>
      <c r="U122" s="140"/>
      <c r="V122" s="140"/>
      <c r="W122" s="140"/>
      <c r="X122" s="140"/>
      <c r="Y122" s="139">
        <f t="shared" ref="Y122:AB122" si="49">+E122-I122-M122-Q122</f>
        <v>0</v>
      </c>
      <c r="Z122" s="139">
        <f t="shared" si="49"/>
        <v>0</v>
      </c>
      <c r="AA122" s="139">
        <f t="shared" si="49"/>
        <v>0</v>
      </c>
      <c r="AB122" s="140">
        <f t="shared" si="49"/>
        <v>0</v>
      </c>
    </row>
    <row r="123" spans="1:28" ht="28.5" thickBot="1">
      <c r="A123" s="67"/>
      <c r="B123" s="108"/>
      <c r="C123" s="108"/>
      <c r="D123" s="149" t="s">
        <v>106</v>
      </c>
      <c r="E123" s="150">
        <f>E4+E11+E18+E25+E32+E39+E46+E53+E60+E67+E74+E81+E88+E95+E102+E109+E116</f>
        <v>242772997.23401028</v>
      </c>
      <c r="F123" s="150">
        <f>F4+F11+F18+F25+F32+F39+F46+F53+F60+F67+F74+F81+F88+F95+F102+F109+F116</f>
        <v>60698699.770000003</v>
      </c>
      <c r="G123" s="150">
        <f t="shared" ref="G123:AB123" si="50">G4+G11+G18+G25+G32+G39+G46+G53+G60+G67+G74+G81+G88+G95+G102+G109+G116</f>
        <v>99451509.099999994</v>
      </c>
      <c r="H123" s="150">
        <f t="shared" si="26"/>
        <v>402923206.10401022</v>
      </c>
      <c r="I123" s="150">
        <f t="shared" si="50"/>
        <v>79982400.589999989</v>
      </c>
      <c r="J123" s="150">
        <f>J4+J11+J18+J25+J32+J39+J46+J53+J60+J67+J74+J81+J88+J95+J102+J109+J116</f>
        <v>4152348.35</v>
      </c>
      <c r="K123" s="150">
        <f t="shared" si="50"/>
        <v>522232</v>
      </c>
      <c r="L123" s="150">
        <f t="shared" si="50"/>
        <v>84656980.939999983</v>
      </c>
      <c r="M123" s="150">
        <f t="shared" si="50"/>
        <v>0</v>
      </c>
      <c r="N123" s="150">
        <f>N4+N11+N18+N25+N32+N39+N46+N53+N60+N67+N74+N81+N88+N95+N102+N109+N116</f>
        <v>0</v>
      </c>
      <c r="O123" s="150">
        <f t="shared" si="50"/>
        <v>0</v>
      </c>
      <c r="P123" s="150">
        <f t="shared" si="50"/>
        <v>0</v>
      </c>
      <c r="Q123" s="150">
        <f t="shared" si="50"/>
        <v>102593587.92000002</v>
      </c>
      <c r="R123" s="150">
        <f>R4+R11+R18+R25+R32+R39+R46+R53+R60+R67+R74+R81+R88+R95+R102+R109+R116</f>
        <v>32655595.969999999</v>
      </c>
      <c r="S123" s="150">
        <f t="shared" si="50"/>
        <v>84205528.090000004</v>
      </c>
      <c r="T123" s="150">
        <f t="shared" si="50"/>
        <v>219454711.97999999</v>
      </c>
      <c r="U123" s="150">
        <f t="shared" si="50"/>
        <v>1329614.71</v>
      </c>
      <c r="V123" s="150">
        <f t="shared" si="50"/>
        <v>19363457.280000001</v>
      </c>
      <c r="W123" s="150">
        <f t="shared" si="50"/>
        <v>360736.4</v>
      </c>
      <c r="X123" s="150">
        <f t="shared" si="50"/>
        <v>21053808.390000001</v>
      </c>
      <c r="Y123" s="150">
        <f t="shared" si="50"/>
        <v>58867394.014010265</v>
      </c>
      <c r="Z123" s="150">
        <f t="shared" si="50"/>
        <v>4527298.1699999981</v>
      </c>
      <c r="AA123" s="150">
        <f t="shared" si="50"/>
        <v>14363012.610000003</v>
      </c>
      <c r="AB123" s="150">
        <f t="shared" si="50"/>
        <v>77757704.794010267</v>
      </c>
    </row>
    <row r="124" spans="1:28" ht="41.25" customHeight="1">
      <c r="A124" s="67"/>
      <c r="B124" s="115"/>
      <c r="C124" s="115"/>
      <c r="D124" s="117"/>
      <c r="E124" s="117"/>
      <c r="F124" s="117"/>
      <c r="G124" s="117"/>
      <c r="H124" s="117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5"/>
    </row>
    <row r="125" spans="1:28" ht="41.25" customHeight="1" thickBot="1">
      <c r="A125" s="67"/>
      <c r="B125" s="115"/>
      <c r="C125" s="115"/>
      <c r="D125" s="117"/>
      <c r="E125" s="116"/>
      <c r="F125" s="116"/>
      <c r="G125" s="116"/>
      <c r="H125" s="117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5"/>
    </row>
    <row r="126" spans="1:28" ht="58.5" customHeight="1" thickBot="1">
      <c r="A126" s="67"/>
      <c r="B126" s="115"/>
      <c r="C126" s="115"/>
      <c r="D126" s="151"/>
      <c r="E126" s="183" t="s">
        <v>2</v>
      </c>
      <c r="F126" s="183"/>
      <c r="G126" s="183"/>
      <c r="H126" s="183"/>
      <c r="I126" s="183" t="s">
        <v>3</v>
      </c>
      <c r="J126" s="183"/>
      <c r="K126" s="183"/>
      <c r="L126" s="183"/>
      <c r="M126" s="183" t="s">
        <v>4</v>
      </c>
      <c r="N126" s="183"/>
      <c r="O126" s="183"/>
      <c r="P126" s="183"/>
      <c r="Q126" s="183" t="s">
        <v>5</v>
      </c>
      <c r="R126" s="183"/>
      <c r="S126" s="183"/>
      <c r="T126" s="183"/>
      <c r="U126" s="183" t="s">
        <v>5</v>
      </c>
      <c r="V126" s="183"/>
      <c r="W126" s="183"/>
      <c r="X126" s="183"/>
      <c r="Y126" s="183" t="s">
        <v>6</v>
      </c>
      <c r="Z126" s="183"/>
      <c r="AA126" s="183"/>
      <c r="AB126" s="183"/>
    </row>
    <row r="127" spans="1:28" ht="58.5" customHeight="1" thickBot="1">
      <c r="A127" s="67"/>
      <c r="B127" s="115"/>
      <c r="C127" s="115"/>
      <c r="D127" s="151"/>
      <c r="E127" s="152" t="s">
        <v>8</v>
      </c>
      <c r="F127" s="153" t="s">
        <v>97</v>
      </c>
      <c r="G127" s="152" t="s">
        <v>9</v>
      </c>
      <c r="H127" s="152" t="s">
        <v>7</v>
      </c>
      <c r="I127" s="152" t="s">
        <v>8</v>
      </c>
      <c r="J127" s="153" t="s">
        <v>97</v>
      </c>
      <c r="K127" s="152" t="s">
        <v>9</v>
      </c>
      <c r="L127" s="152" t="s">
        <v>7</v>
      </c>
      <c r="M127" s="152" t="s">
        <v>107</v>
      </c>
      <c r="N127" s="153" t="s">
        <v>97</v>
      </c>
      <c r="O127" s="152" t="s">
        <v>96</v>
      </c>
      <c r="P127" s="152" t="s">
        <v>7</v>
      </c>
      <c r="Q127" s="152" t="s">
        <v>8</v>
      </c>
      <c r="R127" s="153" t="s">
        <v>97</v>
      </c>
      <c r="S127" s="152" t="s">
        <v>9</v>
      </c>
      <c r="T127" s="152" t="s">
        <v>7</v>
      </c>
      <c r="U127" s="152" t="s">
        <v>8</v>
      </c>
      <c r="V127" s="153" t="s">
        <v>97</v>
      </c>
      <c r="W127" s="152" t="s">
        <v>9</v>
      </c>
      <c r="X127" s="152" t="s">
        <v>7</v>
      </c>
      <c r="Y127" s="152" t="s">
        <v>8</v>
      </c>
      <c r="Z127" s="153" t="s">
        <v>97</v>
      </c>
      <c r="AA127" s="152" t="s">
        <v>9</v>
      </c>
      <c r="AB127" s="152" t="s">
        <v>7</v>
      </c>
    </row>
    <row r="128" spans="1:28" ht="58.5" customHeight="1">
      <c r="A128" s="67"/>
      <c r="B128" s="115"/>
      <c r="C128" s="154">
        <v>1000</v>
      </c>
      <c r="D128" s="155" t="s">
        <v>75</v>
      </c>
      <c r="E128" s="156">
        <f t="shared" ref="E128:AB133" si="51">E5+E12+E19+E26+E33+E40+E47+E54+E61+E68+E75+E82+E89+E96+E103+E110+E117</f>
        <v>0</v>
      </c>
      <c r="F128" s="156">
        <f t="shared" si="51"/>
        <v>0</v>
      </c>
      <c r="G128" s="156">
        <f t="shared" si="51"/>
        <v>81558139.200000003</v>
      </c>
      <c r="H128" s="156">
        <f t="shared" si="51"/>
        <v>81558139.200000003</v>
      </c>
      <c r="I128" s="156">
        <f t="shared" si="51"/>
        <v>0</v>
      </c>
      <c r="J128" s="156">
        <f t="shared" si="51"/>
        <v>0</v>
      </c>
      <c r="K128" s="156">
        <f t="shared" si="51"/>
        <v>0</v>
      </c>
      <c r="L128" s="156">
        <f t="shared" si="51"/>
        <v>0</v>
      </c>
      <c r="M128" s="156">
        <f t="shared" si="51"/>
        <v>0</v>
      </c>
      <c r="N128" s="156">
        <f t="shared" si="51"/>
        <v>0</v>
      </c>
      <c r="O128" s="156">
        <f t="shared" si="51"/>
        <v>0</v>
      </c>
      <c r="P128" s="156">
        <f t="shared" si="51"/>
        <v>0</v>
      </c>
      <c r="Q128" s="156">
        <f t="shared" si="51"/>
        <v>0</v>
      </c>
      <c r="R128" s="156">
        <f t="shared" si="51"/>
        <v>0</v>
      </c>
      <c r="S128" s="156">
        <f t="shared" si="51"/>
        <v>75913253.900000006</v>
      </c>
      <c r="T128" s="156">
        <f t="shared" si="51"/>
        <v>75913253.900000006</v>
      </c>
      <c r="U128" s="156">
        <f t="shared" si="51"/>
        <v>0</v>
      </c>
      <c r="V128" s="156">
        <f t="shared" si="51"/>
        <v>0</v>
      </c>
      <c r="W128" s="156">
        <f t="shared" si="51"/>
        <v>0</v>
      </c>
      <c r="X128" s="156">
        <f t="shared" si="51"/>
        <v>0</v>
      </c>
      <c r="Y128" s="156">
        <f t="shared" si="51"/>
        <v>0</v>
      </c>
      <c r="Z128" s="156">
        <f t="shared" si="51"/>
        <v>0</v>
      </c>
      <c r="AA128" s="156">
        <f t="shared" si="51"/>
        <v>5644885.3000000035</v>
      </c>
      <c r="AB128" s="157">
        <f t="shared" si="51"/>
        <v>5644885.3000000035</v>
      </c>
    </row>
    <row r="129" spans="1:41" ht="58.5" customHeight="1">
      <c r="A129" s="67"/>
      <c r="B129" s="115"/>
      <c r="C129" s="158">
        <v>2000</v>
      </c>
      <c r="D129" s="159" t="s">
        <v>76</v>
      </c>
      <c r="E129" s="160">
        <f t="shared" si="51"/>
        <v>8370390.3933322998</v>
      </c>
      <c r="F129" s="160">
        <f t="shared" si="51"/>
        <v>0</v>
      </c>
      <c r="G129" s="160">
        <f t="shared" si="51"/>
        <v>2440000</v>
      </c>
      <c r="H129" s="160">
        <f t="shared" si="51"/>
        <v>10810390.393332299</v>
      </c>
      <c r="I129" s="160">
        <f t="shared" si="51"/>
        <v>1495968.48</v>
      </c>
      <c r="J129" s="160">
        <f t="shared" si="51"/>
        <v>0</v>
      </c>
      <c r="K129" s="160">
        <f t="shared" si="51"/>
        <v>0</v>
      </c>
      <c r="L129" s="160">
        <f t="shared" si="51"/>
        <v>1495968.48</v>
      </c>
      <c r="M129" s="160">
        <f t="shared" si="51"/>
        <v>0</v>
      </c>
      <c r="N129" s="160">
        <f t="shared" si="51"/>
        <v>0</v>
      </c>
      <c r="O129" s="160">
        <f t="shared" si="51"/>
        <v>0</v>
      </c>
      <c r="P129" s="160">
        <f t="shared" si="51"/>
        <v>0</v>
      </c>
      <c r="Q129" s="160">
        <f t="shared" si="51"/>
        <v>142590.75</v>
      </c>
      <c r="R129" s="160">
        <f t="shared" si="51"/>
        <v>0</v>
      </c>
      <c r="S129" s="160">
        <f t="shared" si="51"/>
        <v>1442356.49</v>
      </c>
      <c r="T129" s="160">
        <f t="shared" si="51"/>
        <v>1584947.24</v>
      </c>
      <c r="U129" s="160">
        <f t="shared" si="51"/>
        <v>134242.79</v>
      </c>
      <c r="V129" s="160">
        <f t="shared" si="51"/>
        <v>0</v>
      </c>
      <c r="W129" s="160">
        <f t="shared" si="51"/>
        <v>230000</v>
      </c>
      <c r="X129" s="160">
        <f t="shared" si="51"/>
        <v>364242.79000000004</v>
      </c>
      <c r="Y129" s="160">
        <f t="shared" si="51"/>
        <v>6597588.3733323002</v>
      </c>
      <c r="Z129" s="160">
        <f t="shared" si="51"/>
        <v>0</v>
      </c>
      <c r="AA129" s="160">
        <f t="shared" si="51"/>
        <v>767643.51</v>
      </c>
      <c r="AB129" s="161">
        <f t="shared" si="51"/>
        <v>7365231.8833323</v>
      </c>
    </row>
    <row r="130" spans="1:41" ht="58.5" customHeight="1">
      <c r="A130" s="67"/>
      <c r="B130" s="115"/>
      <c r="C130" s="158">
        <v>3000</v>
      </c>
      <c r="D130" s="159" t="s">
        <v>77</v>
      </c>
      <c r="E130" s="160">
        <f t="shared" si="51"/>
        <v>48945807.280000001</v>
      </c>
      <c r="F130" s="160">
        <f t="shared" si="51"/>
        <v>39358639</v>
      </c>
      <c r="G130" s="160">
        <f t="shared" si="51"/>
        <v>15003369.9</v>
      </c>
      <c r="H130" s="160">
        <f t="shared" si="51"/>
        <v>103307816.18000001</v>
      </c>
      <c r="I130" s="160">
        <f t="shared" si="51"/>
        <v>3905978.35</v>
      </c>
      <c r="J130" s="160">
        <f t="shared" si="51"/>
        <v>4152348.35</v>
      </c>
      <c r="K130" s="160">
        <f t="shared" si="51"/>
        <v>522232</v>
      </c>
      <c r="L130" s="160">
        <f t="shared" si="51"/>
        <v>8580558.6999999993</v>
      </c>
      <c r="M130" s="160">
        <f t="shared" si="51"/>
        <v>0</v>
      </c>
      <c r="N130" s="160">
        <f t="shared" si="51"/>
        <v>0</v>
      </c>
      <c r="O130" s="160">
        <f t="shared" si="51"/>
        <v>0</v>
      </c>
      <c r="P130" s="160">
        <f t="shared" si="51"/>
        <v>0</v>
      </c>
      <c r="Q130" s="160">
        <f t="shared" si="51"/>
        <v>34234178.770000003</v>
      </c>
      <c r="R130" s="160">
        <f t="shared" si="51"/>
        <v>32655595.969999999</v>
      </c>
      <c r="S130" s="160">
        <f t="shared" si="51"/>
        <v>6834257.6999999993</v>
      </c>
      <c r="T130" s="160">
        <f t="shared" si="51"/>
        <v>73724032.439999998</v>
      </c>
      <c r="U130" s="160">
        <f t="shared" si="51"/>
        <v>1195371.92</v>
      </c>
      <c r="V130" s="160">
        <f t="shared" si="51"/>
        <v>1495172.28</v>
      </c>
      <c r="W130" s="160">
        <f t="shared" si="51"/>
        <v>130736.4</v>
      </c>
      <c r="X130" s="160">
        <f t="shared" si="51"/>
        <v>2821280.6</v>
      </c>
      <c r="Y130" s="160">
        <f t="shared" si="51"/>
        <v>9610278.2399999984</v>
      </c>
      <c r="Z130" s="160">
        <f t="shared" si="51"/>
        <v>1055522.3999999999</v>
      </c>
      <c r="AA130" s="160">
        <f t="shared" si="51"/>
        <v>7516143.8000000007</v>
      </c>
      <c r="AB130" s="161">
        <f t="shared" si="51"/>
        <v>18181944.439999994</v>
      </c>
    </row>
    <row r="131" spans="1:41" ht="58.5" customHeight="1">
      <c r="A131" s="67"/>
      <c r="B131" s="115"/>
      <c r="C131" s="158">
        <v>4000</v>
      </c>
      <c r="D131" s="159" t="s">
        <v>78</v>
      </c>
      <c r="E131" s="160">
        <f t="shared" si="51"/>
        <v>0</v>
      </c>
      <c r="F131" s="160">
        <f t="shared" si="51"/>
        <v>0</v>
      </c>
      <c r="G131" s="160">
        <f t="shared" si="51"/>
        <v>0</v>
      </c>
      <c r="H131" s="160">
        <f t="shared" si="51"/>
        <v>0</v>
      </c>
      <c r="I131" s="160">
        <f t="shared" si="51"/>
        <v>0</v>
      </c>
      <c r="J131" s="160">
        <f t="shared" si="51"/>
        <v>0</v>
      </c>
      <c r="K131" s="160">
        <f t="shared" si="51"/>
        <v>0</v>
      </c>
      <c r="L131" s="160">
        <f t="shared" si="51"/>
        <v>0</v>
      </c>
      <c r="M131" s="160">
        <f t="shared" si="51"/>
        <v>0</v>
      </c>
      <c r="N131" s="160">
        <f t="shared" si="51"/>
        <v>0</v>
      </c>
      <c r="O131" s="160">
        <f t="shared" si="51"/>
        <v>0</v>
      </c>
      <c r="P131" s="160">
        <f t="shared" si="51"/>
        <v>0</v>
      </c>
      <c r="Q131" s="160">
        <f t="shared" si="51"/>
        <v>0</v>
      </c>
      <c r="R131" s="160">
        <f t="shared" si="51"/>
        <v>0</v>
      </c>
      <c r="S131" s="160">
        <f t="shared" si="51"/>
        <v>0</v>
      </c>
      <c r="T131" s="160">
        <f t="shared" si="51"/>
        <v>0</v>
      </c>
      <c r="U131" s="160">
        <f t="shared" si="51"/>
        <v>0</v>
      </c>
      <c r="V131" s="160">
        <f t="shared" si="51"/>
        <v>0</v>
      </c>
      <c r="W131" s="160">
        <f t="shared" si="51"/>
        <v>0</v>
      </c>
      <c r="X131" s="160">
        <f t="shared" si="51"/>
        <v>0</v>
      </c>
      <c r="Y131" s="160">
        <f t="shared" si="51"/>
        <v>0</v>
      </c>
      <c r="Z131" s="160">
        <f t="shared" si="51"/>
        <v>0</v>
      </c>
      <c r="AA131" s="160">
        <f t="shared" si="51"/>
        <v>0</v>
      </c>
      <c r="AB131" s="161">
        <f t="shared" si="51"/>
        <v>0</v>
      </c>
    </row>
    <row r="132" spans="1:41" ht="58.5" customHeight="1">
      <c r="A132" s="67"/>
      <c r="B132" s="115"/>
      <c r="C132" s="158">
        <v>5000</v>
      </c>
      <c r="D132" s="159" t="s">
        <v>79</v>
      </c>
      <c r="E132" s="160">
        <f t="shared" si="51"/>
        <v>172456799.56067798</v>
      </c>
      <c r="F132" s="160">
        <f>+F72+F86+F121</f>
        <v>21340060.77</v>
      </c>
      <c r="G132" s="160">
        <f t="shared" si="51"/>
        <v>450000</v>
      </c>
      <c r="H132" s="160">
        <f t="shared" si="51"/>
        <v>194246860.33067799</v>
      </c>
      <c r="I132" s="160">
        <f t="shared" si="51"/>
        <v>74580453.75999999</v>
      </c>
      <c r="J132" s="160">
        <f t="shared" si="51"/>
        <v>0</v>
      </c>
      <c r="K132" s="160">
        <f t="shared" si="51"/>
        <v>0</v>
      </c>
      <c r="L132" s="160">
        <f t="shared" si="51"/>
        <v>74580453.75999999</v>
      </c>
      <c r="M132" s="160">
        <f t="shared" si="51"/>
        <v>0</v>
      </c>
      <c r="N132" s="160">
        <f t="shared" si="51"/>
        <v>0</v>
      </c>
      <c r="O132" s="160">
        <f t="shared" si="51"/>
        <v>0</v>
      </c>
      <c r="P132" s="160">
        <f t="shared" si="51"/>
        <v>0</v>
      </c>
      <c r="Q132" s="160">
        <f t="shared" si="51"/>
        <v>68216818.400000006</v>
      </c>
      <c r="R132" s="160">
        <f t="shared" si="51"/>
        <v>0</v>
      </c>
      <c r="S132" s="160">
        <f t="shared" si="51"/>
        <v>15660</v>
      </c>
      <c r="T132" s="160">
        <f t="shared" si="51"/>
        <v>68232478.400000006</v>
      </c>
      <c r="U132" s="160">
        <f t="shared" si="51"/>
        <v>0</v>
      </c>
      <c r="V132" s="160">
        <f t="shared" si="51"/>
        <v>17868285</v>
      </c>
      <c r="W132" s="160">
        <f t="shared" si="51"/>
        <v>0</v>
      </c>
      <c r="X132" s="160">
        <f t="shared" si="51"/>
        <v>17868285</v>
      </c>
      <c r="Y132" s="160">
        <f t="shared" si="51"/>
        <v>29659527.400677964</v>
      </c>
      <c r="Z132" s="160">
        <f t="shared" si="51"/>
        <v>3471775.7699999986</v>
      </c>
      <c r="AA132" s="160">
        <f t="shared" si="51"/>
        <v>434340</v>
      </c>
      <c r="AB132" s="161">
        <f t="shared" si="51"/>
        <v>33565643.17067796</v>
      </c>
    </row>
    <row r="133" spans="1:41" ht="58.5" customHeight="1" thickBot="1">
      <c r="A133" s="67"/>
      <c r="B133" s="115"/>
      <c r="C133" s="162">
        <v>6000</v>
      </c>
      <c r="D133" s="163" t="s">
        <v>80</v>
      </c>
      <c r="E133" s="164">
        <f t="shared" si="51"/>
        <v>13000000</v>
      </c>
      <c r="F133" s="164">
        <f t="shared" si="51"/>
        <v>0</v>
      </c>
      <c r="G133" s="164">
        <f t="shared" si="51"/>
        <v>0</v>
      </c>
      <c r="H133" s="164">
        <f t="shared" si="51"/>
        <v>13000000</v>
      </c>
      <c r="I133" s="164">
        <f t="shared" si="51"/>
        <v>0</v>
      </c>
      <c r="J133" s="164">
        <f t="shared" si="51"/>
        <v>0</v>
      </c>
      <c r="K133" s="164">
        <f t="shared" si="51"/>
        <v>0</v>
      </c>
      <c r="L133" s="164">
        <f t="shared" si="51"/>
        <v>0</v>
      </c>
      <c r="M133" s="164">
        <f t="shared" si="51"/>
        <v>0</v>
      </c>
      <c r="N133" s="164">
        <f t="shared" si="51"/>
        <v>0</v>
      </c>
      <c r="O133" s="164">
        <f t="shared" si="51"/>
        <v>0</v>
      </c>
      <c r="P133" s="164">
        <f t="shared" si="51"/>
        <v>0</v>
      </c>
      <c r="Q133" s="164">
        <f t="shared" si="51"/>
        <v>0</v>
      </c>
      <c r="R133" s="164">
        <f t="shared" si="51"/>
        <v>0</v>
      </c>
      <c r="S133" s="164">
        <f t="shared" si="51"/>
        <v>0</v>
      </c>
      <c r="T133" s="164">
        <f t="shared" si="51"/>
        <v>0</v>
      </c>
      <c r="U133" s="164">
        <f t="shared" si="51"/>
        <v>0</v>
      </c>
      <c r="V133" s="164">
        <f t="shared" si="51"/>
        <v>0</v>
      </c>
      <c r="W133" s="164">
        <f t="shared" si="51"/>
        <v>0</v>
      </c>
      <c r="X133" s="164">
        <f t="shared" si="51"/>
        <v>0</v>
      </c>
      <c r="Y133" s="164">
        <f t="shared" si="51"/>
        <v>13000000</v>
      </c>
      <c r="Z133" s="164">
        <f t="shared" si="51"/>
        <v>0</v>
      </c>
      <c r="AA133" s="164">
        <f t="shared" si="51"/>
        <v>0</v>
      </c>
      <c r="AB133" s="165">
        <f t="shared" si="51"/>
        <v>13000000</v>
      </c>
    </row>
    <row r="134" spans="1:41" ht="58.5" customHeight="1" thickBot="1">
      <c r="A134" s="67"/>
      <c r="B134" s="115"/>
      <c r="C134" s="115"/>
      <c r="D134" s="166" t="s">
        <v>106</v>
      </c>
      <c r="E134" s="167">
        <f>SUM(E128:E133)</f>
        <v>242772997.23401028</v>
      </c>
      <c r="F134" s="167">
        <f t="shared" ref="F134:AB134" si="52">SUM(F128:F133)</f>
        <v>60698699.769999996</v>
      </c>
      <c r="G134" s="167">
        <f t="shared" si="52"/>
        <v>99451509.100000009</v>
      </c>
      <c r="H134" s="167">
        <f t="shared" si="52"/>
        <v>402923206.10401028</v>
      </c>
      <c r="I134" s="167">
        <f t="shared" si="52"/>
        <v>79982400.589999989</v>
      </c>
      <c r="J134" s="167">
        <f t="shared" si="52"/>
        <v>4152348.35</v>
      </c>
      <c r="K134" s="167">
        <f t="shared" si="52"/>
        <v>522232</v>
      </c>
      <c r="L134" s="167">
        <f t="shared" si="52"/>
        <v>84656980.939999998</v>
      </c>
      <c r="M134" s="167">
        <f t="shared" si="52"/>
        <v>0</v>
      </c>
      <c r="N134" s="167">
        <f t="shared" si="52"/>
        <v>0</v>
      </c>
      <c r="O134" s="167">
        <f t="shared" si="52"/>
        <v>0</v>
      </c>
      <c r="P134" s="167">
        <f t="shared" si="52"/>
        <v>0</v>
      </c>
      <c r="Q134" s="167">
        <f t="shared" si="52"/>
        <v>102593587.92000002</v>
      </c>
      <c r="R134" s="167">
        <f t="shared" si="52"/>
        <v>32655595.969999999</v>
      </c>
      <c r="S134" s="167">
        <f t="shared" si="52"/>
        <v>84205528.090000004</v>
      </c>
      <c r="T134" s="167">
        <f t="shared" si="52"/>
        <v>219454711.97999999</v>
      </c>
      <c r="U134" s="167">
        <f t="shared" si="52"/>
        <v>1329614.71</v>
      </c>
      <c r="V134" s="167">
        <f t="shared" si="52"/>
        <v>19363457.280000001</v>
      </c>
      <c r="W134" s="167">
        <f t="shared" si="52"/>
        <v>360736.4</v>
      </c>
      <c r="X134" s="167">
        <f t="shared" si="52"/>
        <v>21053808.390000001</v>
      </c>
      <c r="Y134" s="167">
        <f t="shared" si="52"/>
        <v>58867394.014010265</v>
      </c>
      <c r="Z134" s="167">
        <f t="shared" si="52"/>
        <v>4527298.1699999981</v>
      </c>
      <c r="AA134" s="167">
        <f t="shared" si="52"/>
        <v>14363012.610000003</v>
      </c>
      <c r="AB134" s="167">
        <f t="shared" si="52"/>
        <v>77757704.794010252</v>
      </c>
    </row>
    <row r="135" spans="1:41" ht="21">
      <c r="A135" s="67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</row>
    <row r="136" spans="1:41" ht="37.5" customHeight="1">
      <c r="A136" s="67"/>
      <c r="B136" s="115"/>
      <c r="C136" s="115"/>
      <c r="D136" s="115"/>
      <c r="E136" s="132">
        <f>+E123-E134</f>
        <v>0</v>
      </c>
      <c r="F136" s="132">
        <f t="shared" ref="F136:AO136" si="53">+F123-F134</f>
        <v>0</v>
      </c>
      <c r="G136" s="132">
        <f t="shared" si="53"/>
        <v>0</v>
      </c>
      <c r="H136" s="132">
        <f t="shared" si="53"/>
        <v>0</v>
      </c>
      <c r="I136" s="132">
        <f t="shared" si="53"/>
        <v>0</v>
      </c>
      <c r="J136" s="132">
        <f t="shared" si="53"/>
        <v>0</v>
      </c>
      <c r="K136" s="132">
        <f t="shared" si="53"/>
        <v>0</v>
      </c>
      <c r="L136" s="132">
        <f t="shared" si="53"/>
        <v>0</v>
      </c>
      <c r="M136" s="132">
        <f t="shared" si="53"/>
        <v>0</v>
      </c>
      <c r="N136" s="132">
        <f t="shared" si="53"/>
        <v>0</v>
      </c>
      <c r="O136" s="132">
        <f t="shared" si="53"/>
        <v>0</v>
      </c>
      <c r="P136" s="132">
        <f t="shared" si="53"/>
        <v>0</v>
      </c>
      <c r="Q136" s="132">
        <f t="shared" si="53"/>
        <v>0</v>
      </c>
      <c r="R136" s="132">
        <f t="shared" si="53"/>
        <v>0</v>
      </c>
      <c r="S136" s="132">
        <f t="shared" si="53"/>
        <v>0</v>
      </c>
      <c r="T136" s="132">
        <f t="shared" si="53"/>
        <v>0</v>
      </c>
      <c r="U136" s="132"/>
      <c r="V136" s="132"/>
      <c r="W136" s="132"/>
      <c r="X136" s="132"/>
      <c r="Y136" s="132">
        <f t="shared" si="53"/>
        <v>0</v>
      </c>
      <c r="Z136" s="132">
        <f t="shared" si="53"/>
        <v>0</v>
      </c>
      <c r="AA136" s="132">
        <f t="shared" si="53"/>
        <v>0</v>
      </c>
      <c r="AB136" s="132">
        <f t="shared" si="53"/>
        <v>0</v>
      </c>
      <c r="AC136" s="132">
        <f t="shared" si="53"/>
        <v>0</v>
      </c>
      <c r="AD136" s="132">
        <f t="shared" si="53"/>
        <v>0</v>
      </c>
      <c r="AE136" s="132">
        <f t="shared" si="53"/>
        <v>0</v>
      </c>
      <c r="AF136" s="132">
        <f t="shared" si="53"/>
        <v>0</v>
      </c>
      <c r="AG136" s="132">
        <f t="shared" si="53"/>
        <v>0</v>
      </c>
      <c r="AH136" s="132">
        <f t="shared" si="53"/>
        <v>0</v>
      </c>
      <c r="AI136" s="132">
        <f t="shared" si="53"/>
        <v>0</v>
      </c>
      <c r="AJ136" s="132">
        <f t="shared" si="53"/>
        <v>0</v>
      </c>
      <c r="AK136" s="132">
        <f t="shared" si="53"/>
        <v>0</v>
      </c>
      <c r="AL136" s="132">
        <f t="shared" si="53"/>
        <v>0</v>
      </c>
      <c r="AM136" s="132">
        <f t="shared" si="53"/>
        <v>0</v>
      </c>
      <c r="AN136" s="132">
        <f t="shared" si="53"/>
        <v>0</v>
      </c>
      <c r="AO136" s="132">
        <f t="shared" si="53"/>
        <v>0</v>
      </c>
    </row>
    <row r="137" spans="1:41" ht="37.5" customHeight="1"/>
    <row r="138" spans="1:41" ht="37.5" customHeight="1"/>
    <row r="139" spans="1:41" ht="37.5" customHeight="1"/>
  </sheetData>
  <mergeCells count="33">
    <mergeCell ref="B4:B10"/>
    <mergeCell ref="B1:B3"/>
    <mergeCell ref="C1:C3"/>
    <mergeCell ref="D1:D3"/>
    <mergeCell ref="E1:AB1"/>
    <mergeCell ref="E2:H2"/>
    <mergeCell ref="I2:L2"/>
    <mergeCell ref="M2:P2"/>
    <mergeCell ref="Q2:T2"/>
    <mergeCell ref="U2:X2"/>
    <mergeCell ref="Y2:AB2"/>
    <mergeCell ref="B88:B94"/>
    <mergeCell ref="B11:B17"/>
    <mergeCell ref="B18:B24"/>
    <mergeCell ref="B25:B31"/>
    <mergeCell ref="B32:B38"/>
    <mergeCell ref="B39:B45"/>
    <mergeCell ref="B46:B52"/>
    <mergeCell ref="B53:B59"/>
    <mergeCell ref="B60:B66"/>
    <mergeCell ref="B67:B73"/>
    <mergeCell ref="B74:B80"/>
    <mergeCell ref="B81:B87"/>
    <mergeCell ref="M126:P126"/>
    <mergeCell ref="Q126:T126"/>
    <mergeCell ref="U126:X126"/>
    <mergeCell ref="Y126:AB126"/>
    <mergeCell ref="B95:B101"/>
    <mergeCell ref="B102:B108"/>
    <mergeCell ref="B109:B115"/>
    <mergeCell ref="B116:B122"/>
    <mergeCell ref="E126:H126"/>
    <mergeCell ref="I126:L126"/>
  </mergeCells>
  <printOptions horizontalCentered="1"/>
  <pageMargins left="0.23622047244094491" right="0.23622047244094491" top="0.74803149606299213" bottom="0.74803149606299213" header="0.31496062992125984" footer="0.31496062992125984"/>
  <pageSetup paperSize="214" scale="1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9"/>
  <sheetViews>
    <sheetView tabSelected="1" view="pageBreakPreview" zoomScale="40" zoomScaleNormal="40" zoomScaleSheetLayoutView="40" workbookViewId="0">
      <selection activeCell="E24" sqref="E24"/>
    </sheetView>
  </sheetViews>
  <sheetFormatPr baseColWidth="10" defaultColWidth="11.42578125" defaultRowHeight="12.75"/>
  <cols>
    <col min="1" max="1" width="2.140625" style="133" customWidth="1"/>
    <col min="2" max="2" width="11.42578125" style="133"/>
    <col min="3" max="3" width="13.5703125" style="133" customWidth="1"/>
    <col min="4" max="4" width="87.28515625" style="133" customWidth="1"/>
    <col min="5" max="5" width="35.28515625" style="133" customWidth="1"/>
    <col min="6" max="6" width="36.42578125" style="133" customWidth="1"/>
    <col min="7" max="7" width="37.140625" style="133" customWidth="1"/>
    <col min="8" max="8" width="38.42578125" style="133" customWidth="1"/>
    <col min="9" max="9" width="39.5703125" style="133" customWidth="1"/>
    <col min="10" max="10" width="37.140625" style="133" customWidth="1"/>
    <col min="11" max="11" width="31" style="133" customWidth="1"/>
    <col min="12" max="12" width="37.5703125" style="133" customWidth="1"/>
    <col min="13" max="16" width="31" style="133" hidden="1" customWidth="1"/>
    <col min="17" max="17" width="38.28515625" style="133" customWidth="1"/>
    <col min="18" max="18" width="34.140625" style="133" customWidth="1"/>
    <col min="19" max="19" width="38" style="133" customWidth="1"/>
    <col min="20" max="24" width="37.140625" style="133" customWidth="1"/>
    <col min="25" max="25" width="40.5703125" style="133" customWidth="1"/>
    <col min="26" max="26" width="36" style="133" customWidth="1"/>
    <col min="27" max="27" width="36.85546875" style="133" customWidth="1"/>
    <col min="28" max="28" width="39" style="133" customWidth="1"/>
    <col min="29" max="16384" width="11.42578125" style="133"/>
  </cols>
  <sheetData>
    <row r="1" spans="1:28" s="135" customFormat="1" ht="27" thickBot="1">
      <c r="A1" s="134"/>
      <c r="B1" s="191" t="s">
        <v>69</v>
      </c>
      <c r="C1" s="191" t="s">
        <v>70</v>
      </c>
      <c r="D1" s="183" t="s">
        <v>71</v>
      </c>
      <c r="E1" s="192" t="s">
        <v>1</v>
      </c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1:28" s="135" customFormat="1" ht="27" thickBot="1">
      <c r="A2" s="134"/>
      <c r="B2" s="191"/>
      <c r="C2" s="191"/>
      <c r="D2" s="183"/>
      <c r="E2" s="183" t="s">
        <v>2</v>
      </c>
      <c r="F2" s="183"/>
      <c r="G2" s="183"/>
      <c r="H2" s="183"/>
      <c r="I2" s="183" t="s">
        <v>3</v>
      </c>
      <c r="J2" s="183"/>
      <c r="K2" s="183"/>
      <c r="L2" s="183"/>
      <c r="M2" s="183" t="s">
        <v>4</v>
      </c>
      <c r="N2" s="183"/>
      <c r="O2" s="183"/>
      <c r="P2" s="183"/>
      <c r="Q2" s="183" t="s">
        <v>72</v>
      </c>
      <c r="R2" s="183"/>
      <c r="S2" s="183"/>
      <c r="T2" s="183"/>
      <c r="U2" s="183" t="s">
        <v>5</v>
      </c>
      <c r="V2" s="183"/>
      <c r="W2" s="183"/>
      <c r="X2" s="183"/>
      <c r="Y2" s="192" t="s">
        <v>6</v>
      </c>
      <c r="Z2" s="192"/>
      <c r="AA2" s="192"/>
      <c r="AB2" s="192"/>
    </row>
    <row r="3" spans="1:28" s="135" customFormat="1" ht="53.25" thickBot="1">
      <c r="A3" s="134"/>
      <c r="B3" s="191"/>
      <c r="C3" s="191"/>
      <c r="D3" s="183"/>
      <c r="E3" s="68" t="s">
        <v>8</v>
      </c>
      <c r="F3" s="68" t="s">
        <v>97</v>
      </c>
      <c r="G3" s="68" t="s">
        <v>9</v>
      </c>
      <c r="H3" s="68" t="s">
        <v>7</v>
      </c>
      <c r="I3" s="68" t="s">
        <v>8</v>
      </c>
      <c r="J3" s="68" t="s">
        <v>97</v>
      </c>
      <c r="K3" s="68" t="s">
        <v>9</v>
      </c>
      <c r="L3" s="68" t="s">
        <v>7</v>
      </c>
      <c r="M3" s="68" t="s">
        <v>8</v>
      </c>
      <c r="N3" s="68" t="s">
        <v>97</v>
      </c>
      <c r="O3" s="68" t="s">
        <v>9</v>
      </c>
      <c r="P3" s="68" t="s">
        <v>7</v>
      </c>
      <c r="Q3" s="68" t="s">
        <v>8</v>
      </c>
      <c r="R3" s="68" t="s">
        <v>97</v>
      </c>
      <c r="S3" s="68" t="s">
        <v>9</v>
      </c>
      <c r="T3" s="68" t="s">
        <v>7</v>
      </c>
      <c r="U3" s="68" t="s">
        <v>8</v>
      </c>
      <c r="V3" s="68" t="s">
        <v>97</v>
      </c>
      <c r="W3" s="68" t="s">
        <v>9</v>
      </c>
      <c r="X3" s="68" t="s">
        <v>7</v>
      </c>
      <c r="Y3" s="68" t="s">
        <v>8</v>
      </c>
      <c r="Z3" s="68" t="s">
        <v>97</v>
      </c>
      <c r="AA3" s="68" t="s">
        <v>9</v>
      </c>
      <c r="AB3" s="68" t="s">
        <v>7</v>
      </c>
    </row>
    <row r="4" spans="1:28" ht="52.5">
      <c r="A4" s="74"/>
      <c r="B4" s="190">
        <v>1</v>
      </c>
      <c r="C4" s="70"/>
      <c r="D4" s="136" t="s">
        <v>74</v>
      </c>
      <c r="E4" s="137">
        <f>SUM(E5:E10)</f>
        <v>0</v>
      </c>
      <c r="F4" s="137">
        <f>SUM(F5:F10)</f>
        <v>0</v>
      </c>
      <c r="G4" s="137">
        <f t="shared" ref="G4:AA4" si="0">SUM(G5:G10)</f>
        <v>12122501.43</v>
      </c>
      <c r="H4" s="137">
        <f>E4+F4+G4</f>
        <v>12122501.43</v>
      </c>
      <c r="I4" s="137">
        <f t="shared" si="0"/>
        <v>0</v>
      </c>
      <c r="J4" s="137">
        <f>SUM(J5:J10)</f>
        <v>0</v>
      </c>
      <c r="K4" s="137">
        <f t="shared" si="0"/>
        <v>0</v>
      </c>
      <c r="L4" s="137">
        <f>I4+J4+K4</f>
        <v>0</v>
      </c>
      <c r="M4" s="137">
        <f t="shared" si="0"/>
        <v>0</v>
      </c>
      <c r="N4" s="137">
        <f>SUM(N5:N10)</f>
        <v>0</v>
      </c>
      <c r="O4" s="137">
        <f t="shared" si="0"/>
        <v>0</v>
      </c>
      <c r="P4" s="137">
        <f>M4+N4+O4</f>
        <v>0</v>
      </c>
      <c r="Q4" s="137">
        <f t="shared" si="0"/>
        <v>0</v>
      </c>
      <c r="R4" s="137">
        <f>SUM(R5:R10)</f>
        <v>0</v>
      </c>
      <c r="S4" s="137">
        <f t="shared" si="0"/>
        <v>0</v>
      </c>
      <c r="T4" s="137">
        <f>Q4+R4+S4</f>
        <v>0</v>
      </c>
      <c r="U4" s="137">
        <f t="shared" si="0"/>
        <v>0</v>
      </c>
      <c r="V4" s="137">
        <f t="shared" si="0"/>
        <v>0</v>
      </c>
      <c r="W4" s="137">
        <f t="shared" si="0"/>
        <v>0</v>
      </c>
      <c r="X4" s="137">
        <f>U4+V4+W4</f>
        <v>0</v>
      </c>
      <c r="Y4" s="137">
        <f t="shared" si="0"/>
        <v>0</v>
      </c>
      <c r="Z4" s="137">
        <f>SUM(Z5:Z10)</f>
        <v>0</v>
      </c>
      <c r="AA4" s="137">
        <f t="shared" si="0"/>
        <v>12122501.43</v>
      </c>
      <c r="AB4" s="137">
        <f>Y4+Z4+AA4</f>
        <v>12122501.43</v>
      </c>
    </row>
    <row r="5" spans="1:28" ht="26.25">
      <c r="A5" s="74"/>
      <c r="B5" s="186"/>
      <c r="C5" s="95">
        <v>1000</v>
      </c>
      <c r="D5" s="138" t="s">
        <v>75</v>
      </c>
      <c r="E5" s="139">
        <v>0</v>
      </c>
      <c r="F5" s="139">
        <v>0</v>
      </c>
      <c r="G5" s="139">
        <v>8642501.4299999997</v>
      </c>
      <c r="H5" s="140">
        <f t="shared" ref="H5:H68" si="1">E5+F5+G5</f>
        <v>8642501.4299999997</v>
      </c>
      <c r="I5" s="139">
        <v>0</v>
      </c>
      <c r="J5" s="139">
        <v>0</v>
      </c>
      <c r="K5" s="139">
        <v>0</v>
      </c>
      <c r="L5" s="140">
        <f t="shared" ref="L5:L68" si="2">I5+J5+K5</f>
        <v>0</v>
      </c>
      <c r="M5" s="139">
        <v>0</v>
      </c>
      <c r="N5" s="139">
        <v>0</v>
      </c>
      <c r="O5" s="139">
        <v>0</v>
      </c>
      <c r="P5" s="140">
        <f t="shared" ref="P5:P68" si="3">M5+N5+O5</f>
        <v>0</v>
      </c>
      <c r="Q5" s="139">
        <v>0</v>
      </c>
      <c r="R5" s="139">
        <v>0</v>
      </c>
      <c r="S5" s="139">
        <v>0</v>
      </c>
      <c r="T5" s="140">
        <f t="shared" ref="T5:T68" si="4">Q5+R5+S5</f>
        <v>0</v>
      </c>
      <c r="U5" s="140"/>
      <c r="V5" s="140"/>
      <c r="W5" s="140"/>
      <c r="X5" s="140"/>
      <c r="Y5" s="139">
        <f>+E5-I5-M5-Q5-U5</f>
        <v>0</v>
      </c>
      <c r="Z5" s="139">
        <f>+F5-J5-N5-R5-V5</f>
        <v>0</v>
      </c>
      <c r="AA5" s="139">
        <f>+G5-K5-O5-S5-W5</f>
        <v>8642501.4299999997</v>
      </c>
      <c r="AB5" s="139">
        <f>+H5-L5-P5-T5-X5</f>
        <v>8642501.4299999997</v>
      </c>
    </row>
    <row r="6" spans="1:28" ht="26.25">
      <c r="A6" s="74"/>
      <c r="B6" s="186"/>
      <c r="C6" s="95">
        <v>2000</v>
      </c>
      <c r="D6" s="138" t="s">
        <v>76</v>
      </c>
      <c r="E6" s="139">
        <v>0</v>
      </c>
      <c r="F6" s="139">
        <v>0</v>
      </c>
      <c r="G6" s="139">
        <v>780000</v>
      </c>
      <c r="H6" s="140">
        <f t="shared" si="1"/>
        <v>780000</v>
      </c>
      <c r="I6" s="139">
        <v>0</v>
      </c>
      <c r="J6" s="139">
        <v>0</v>
      </c>
      <c r="K6" s="139">
        <v>0</v>
      </c>
      <c r="L6" s="140">
        <f t="shared" si="2"/>
        <v>0</v>
      </c>
      <c r="M6" s="139">
        <v>0</v>
      </c>
      <c r="N6" s="139">
        <v>0</v>
      </c>
      <c r="O6" s="139">
        <v>0</v>
      </c>
      <c r="P6" s="140">
        <f t="shared" si="3"/>
        <v>0</v>
      </c>
      <c r="Q6" s="139">
        <v>0</v>
      </c>
      <c r="R6" s="139">
        <v>0</v>
      </c>
      <c r="S6" s="139">
        <v>0</v>
      </c>
      <c r="T6" s="140">
        <f t="shared" si="4"/>
        <v>0</v>
      </c>
      <c r="U6" s="140"/>
      <c r="V6" s="140"/>
      <c r="W6" s="140"/>
      <c r="X6" s="140"/>
      <c r="Y6" s="139">
        <f t="shared" ref="Y6:AB10" si="5">+E6-I6-M6-Q6-U6</f>
        <v>0</v>
      </c>
      <c r="Z6" s="139">
        <f t="shared" si="5"/>
        <v>0</v>
      </c>
      <c r="AA6" s="139">
        <f t="shared" si="5"/>
        <v>780000</v>
      </c>
      <c r="AB6" s="139">
        <f t="shared" si="5"/>
        <v>780000</v>
      </c>
    </row>
    <row r="7" spans="1:28" ht="26.25">
      <c r="A7" s="74"/>
      <c r="B7" s="186"/>
      <c r="C7" s="95">
        <v>3000</v>
      </c>
      <c r="D7" s="138" t="s">
        <v>77</v>
      </c>
      <c r="E7" s="139">
        <v>0</v>
      </c>
      <c r="F7" s="139">
        <v>0</v>
      </c>
      <c r="G7" s="139">
        <v>2700000</v>
      </c>
      <c r="H7" s="140">
        <f t="shared" si="1"/>
        <v>2700000</v>
      </c>
      <c r="I7" s="139">
        <v>0</v>
      </c>
      <c r="J7" s="139">
        <v>0</v>
      </c>
      <c r="K7" s="139">
        <v>0</v>
      </c>
      <c r="L7" s="140">
        <f t="shared" si="2"/>
        <v>0</v>
      </c>
      <c r="M7" s="139">
        <v>0</v>
      </c>
      <c r="N7" s="139">
        <v>0</v>
      </c>
      <c r="O7" s="139">
        <v>0</v>
      </c>
      <c r="P7" s="140">
        <f t="shared" si="3"/>
        <v>0</v>
      </c>
      <c r="Q7" s="139">
        <v>0</v>
      </c>
      <c r="R7" s="139">
        <v>0</v>
      </c>
      <c r="S7" s="139">
        <v>0</v>
      </c>
      <c r="T7" s="140">
        <f t="shared" si="4"/>
        <v>0</v>
      </c>
      <c r="U7" s="140"/>
      <c r="V7" s="140"/>
      <c r="W7" s="140">
        <v>0</v>
      </c>
      <c r="X7" s="140">
        <f t="shared" ref="X7" si="6">U7+V7+W7</f>
        <v>0</v>
      </c>
      <c r="Y7" s="139">
        <f t="shared" si="5"/>
        <v>0</v>
      </c>
      <c r="Z7" s="139">
        <f t="shared" si="5"/>
        <v>0</v>
      </c>
      <c r="AA7" s="139">
        <f t="shared" si="5"/>
        <v>2700000</v>
      </c>
      <c r="AB7" s="139">
        <f t="shared" si="5"/>
        <v>2700000</v>
      </c>
    </row>
    <row r="8" spans="1:28" ht="51">
      <c r="A8" s="74"/>
      <c r="B8" s="186"/>
      <c r="C8" s="95">
        <v>4000</v>
      </c>
      <c r="D8" s="141" t="s">
        <v>78</v>
      </c>
      <c r="E8" s="139">
        <v>0</v>
      </c>
      <c r="F8" s="139">
        <v>0</v>
      </c>
      <c r="G8" s="139">
        <v>0</v>
      </c>
      <c r="H8" s="140">
        <f t="shared" si="1"/>
        <v>0</v>
      </c>
      <c r="I8" s="139">
        <v>0</v>
      </c>
      <c r="J8" s="139">
        <v>0</v>
      </c>
      <c r="K8" s="139">
        <v>0</v>
      </c>
      <c r="L8" s="140">
        <f t="shared" si="2"/>
        <v>0</v>
      </c>
      <c r="M8" s="139">
        <v>0</v>
      </c>
      <c r="N8" s="139">
        <v>0</v>
      </c>
      <c r="O8" s="139">
        <v>0</v>
      </c>
      <c r="P8" s="140">
        <f t="shared" si="3"/>
        <v>0</v>
      </c>
      <c r="Q8" s="139">
        <v>0</v>
      </c>
      <c r="R8" s="139">
        <v>0</v>
      </c>
      <c r="S8" s="139">
        <v>0</v>
      </c>
      <c r="T8" s="140">
        <f t="shared" si="4"/>
        <v>0</v>
      </c>
      <c r="U8" s="140"/>
      <c r="V8" s="140"/>
      <c r="W8" s="140"/>
      <c r="X8" s="140"/>
      <c r="Y8" s="139">
        <f t="shared" si="5"/>
        <v>0</v>
      </c>
      <c r="Z8" s="139">
        <f t="shared" si="5"/>
        <v>0</v>
      </c>
      <c r="AA8" s="139">
        <f t="shared" si="5"/>
        <v>0</v>
      </c>
      <c r="AB8" s="139">
        <f t="shared" si="5"/>
        <v>0</v>
      </c>
    </row>
    <row r="9" spans="1:28" ht="26.25">
      <c r="A9" s="74"/>
      <c r="B9" s="186"/>
      <c r="C9" s="95">
        <v>5000</v>
      </c>
      <c r="D9" s="138" t="s">
        <v>79</v>
      </c>
      <c r="E9" s="139">
        <v>0</v>
      </c>
      <c r="F9" s="139">
        <v>0</v>
      </c>
      <c r="G9" s="139">
        <v>0</v>
      </c>
      <c r="H9" s="140">
        <f t="shared" si="1"/>
        <v>0</v>
      </c>
      <c r="I9" s="139">
        <v>0</v>
      </c>
      <c r="J9" s="139">
        <v>0</v>
      </c>
      <c r="K9" s="139">
        <v>0</v>
      </c>
      <c r="L9" s="140">
        <f t="shared" si="2"/>
        <v>0</v>
      </c>
      <c r="M9" s="139">
        <v>0</v>
      </c>
      <c r="N9" s="139">
        <v>0</v>
      </c>
      <c r="O9" s="139">
        <v>0</v>
      </c>
      <c r="P9" s="140">
        <f t="shared" si="3"/>
        <v>0</v>
      </c>
      <c r="Q9" s="139">
        <v>0</v>
      </c>
      <c r="R9" s="139">
        <v>0</v>
      </c>
      <c r="S9" s="139">
        <v>0</v>
      </c>
      <c r="T9" s="140">
        <f t="shared" si="4"/>
        <v>0</v>
      </c>
      <c r="U9" s="140"/>
      <c r="V9" s="140"/>
      <c r="W9" s="140"/>
      <c r="X9" s="140"/>
      <c r="Y9" s="139">
        <f t="shared" si="5"/>
        <v>0</v>
      </c>
      <c r="Z9" s="139">
        <f t="shared" si="5"/>
        <v>0</v>
      </c>
      <c r="AA9" s="139">
        <f t="shared" si="5"/>
        <v>0</v>
      </c>
      <c r="AB9" s="139">
        <f t="shared" si="5"/>
        <v>0</v>
      </c>
    </row>
    <row r="10" spans="1:28" ht="26.25">
      <c r="A10" s="74"/>
      <c r="B10" s="187"/>
      <c r="C10" s="95">
        <v>6000</v>
      </c>
      <c r="D10" s="138" t="s">
        <v>80</v>
      </c>
      <c r="E10" s="139">
        <v>0</v>
      </c>
      <c r="F10" s="139">
        <v>0</v>
      </c>
      <c r="G10" s="139">
        <v>0</v>
      </c>
      <c r="H10" s="140">
        <f t="shared" si="1"/>
        <v>0</v>
      </c>
      <c r="I10" s="139">
        <v>0</v>
      </c>
      <c r="J10" s="139">
        <v>0</v>
      </c>
      <c r="K10" s="139">
        <v>0</v>
      </c>
      <c r="L10" s="140">
        <f t="shared" si="2"/>
        <v>0</v>
      </c>
      <c r="M10" s="139">
        <v>0</v>
      </c>
      <c r="N10" s="139">
        <v>0</v>
      </c>
      <c r="O10" s="139">
        <v>0</v>
      </c>
      <c r="P10" s="140">
        <f t="shared" si="3"/>
        <v>0</v>
      </c>
      <c r="Q10" s="139">
        <v>0</v>
      </c>
      <c r="R10" s="139">
        <v>0</v>
      </c>
      <c r="S10" s="139">
        <v>0</v>
      </c>
      <c r="T10" s="140">
        <f t="shared" si="4"/>
        <v>0</v>
      </c>
      <c r="U10" s="140"/>
      <c r="V10" s="140"/>
      <c r="W10" s="140"/>
      <c r="X10" s="140"/>
      <c r="Y10" s="139">
        <f t="shared" si="5"/>
        <v>0</v>
      </c>
      <c r="Z10" s="139">
        <f t="shared" si="5"/>
        <v>0</v>
      </c>
      <c r="AA10" s="139">
        <f t="shared" si="5"/>
        <v>0</v>
      </c>
      <c r="AB10" s="139">
        <f t="shared" si="5"/>
        <v>0</v>
      </c>
    </row>
    <row r="11" spans="1:28" ht="52.5">
      <c r="A11" s="67"/>
      <c r="B11" s="185">
        <v>2</v>
      </c>
      <c r="C11" s="84"/>
      <c r="D11" s="142" t="s">
        <v>81</v>
      </c>
      <c r="E11" s="143">
        <f>SUM(E12:E17)</f>
        <v>5000000</v>
      </c>
      <c r="F11" s="143">
        <f>SUM(F12:F17)</f>
        <v>0</v>
      </c>
      <c r="G11" s="143">
        <f t="shared" ref="G11:AA11" si="7">SUM(G12:G17)</f>
        <v>28441385.140000001</v>
      </c>
      <c r="H11" s="137">
        <f t="shared" si="1"/>
        <v>33441385.140000001</v>
      </c>
      <c r="I11" s="143">
        <f t="shared" si="7"/>
        <v>0</v>
      </c>
      <c r="J11" s="143">
        <f>SUM(J12:J17)</f>
        <v>0</v>
      </c>
      <c r="K11" s="143">
        <f t="shared" si="7"/>
        <v>0</v>
      </c>
      <c r="L11" s="137">
        <f t="shared" si="2"/>
        <v>0</v>
      </c>
      <c r="M11" s="143">
        <f t="shared" si="7"/>
        <v>0</v>
      </c>
      <c r="N11" s="143">
        <f>SUM(N12:N17)</f>
        <v>0</v>
      </c>
      <c r="O11" s="143">
        <f t="shared" si="7"/>
        <v>0</v>
      </c>
      <c r="P11" s="137">
        <f t="shared" si="3"/>
        <v>0</v>
      </c>
      <c r="Q11" s="143">
        <f t="shared" si="7"/>
        <v>0</v>
      </c>
      <c r="R11" s="143">
        <f>SUM(R12:R17)</f>
        <v>0</v>
      </c>
      <c r="S11" s="143">
        <f t="shared" si="7"/>
        <v>0</v>
      </c>
      <c r="T11" s="137">
        <f t="shared" si="4"/>
        <v>0</v>
      </c>
      <c r="U11" s="137"/>
      <c r="V11" s="137"/>
      <c r="W11" s="137"/>
      <c r="X11" s="137"/>
      <c r="Y11" s="143">
        <f t="shared" si="7"/>
        <v>5000000</v>
      </c>
      <c r="Z11" s="143">
        <f>SUM(Z12:Z17)</f>
        <v>0</v>
      </c>
      <c r="AA11" s="143">
        <f t="shared" si="7"/>
        <v>28441385.140000001</v>
      </c>
      <c r="AB11" s="137">
        <f>SUM(AB12:AB17)</f>
        <v>33441385.140000001</v>
      </c>
    </row>
    <row r="12" spans="1:28" ht="26.25">
      <c r="A12" s="67"/>
      <c r="B12" s="186"/>
      <c r="C12" s="95">
        <v>1000</v>
      </c>
      <c r="D12" s="138" t="s">
        <v>75</v>
      </c>
      <c r="E12" s="139">
        <v>0</v>
      </c>
      <c r="F12" s="139">
        <v>0</v>
      </c>
      <c r="G12" s="139">
        <v>28052776.140000001</v>
      </c>
      <c r="H12" s="140">
        <f t="shared" si="1"/>
        <v>28052776.140000001</v>
      </c>
      <c r="I12" s="139">
        <v>0</v>
      </c>
      <c r="J12" s="139">
        <v>0</v>
      </c>
      <c r="K12" s="139">
        <v>0</v>
      </c>
      <c r="L12" s="140">
        <f t="shared" si="2"/>
        <v>0</v>
      </c>
      <c r="M12" s="139">
        <v>0</v>
      </c>
      <c r="N12" s="139">
        <v>0</v>
      </c>
      <c r="O12" s="139">
        <v>0</v>
      </c>
      <c r="P12" s="140">
        <f t="shared" si="3"/>
        <v>0</v>
      </c>
      <c r="Q12" s="139">
        <v>0</v>
      </c>
      <c r="R12" s="139">
        <v>0</v>
      </c>
      <c r="S12" s="139">
        <v>0</v>
      </c>
      <c r="T12" s="140">
        <f t="shared" si="4"/>
        <v>0</v>
      </c>
      <c r="U12" s="140"/>
      <c r="V12" s="140"/>
      <c r="W12" s="140"/>
      <c r="X12" s="140"/>
      <c r="Y12" s="139">
        <f t="shared" ref="Y12:AB27" si="8">+E12-I12-M12-Q12-U12</f>
        <v>0</v>
      </c>
      <c r="Z12" s="139">
        <f t="shared" si="8"/>
        <v>0</v>
      </c>
      <c r="AA12" s="139">
        <f t="shared" si="8"/>
        <v>28052776.140000001</v>
      </c>
      <c r="AB12" s="140">
        <f>+H12-L12-P12-T12-X12</f>
        <v>28052776.140000001</v>
      </c>
    </row>
    <row r="13" spans="1:28" ht="26.25">
      <c r="A13" s="67"/>
      <c r="B13" s="186"/>
      <c r="C13" s="95">
        <v>2000</v>
      </c>
      <c r="D13" s="138" t="s">
        <v>76</v>
      </c>
      <c r="E13" s="139">
        <v>5000000</v>
      </c>
      <c r="F13" s="139">
        <v>0</v>
      </c>
      <c r="G13" s="139">
        <v>388609</v>
      </c>
      <c r="H13" s="140">
        <f t="shared" si="1"/>
        <v>5388609</v>
      </c>
      <c r="I13" s="139">
        <v>0</v>
      </c>
      <c r="J13" s="139">
        <v>0</v>
      </c>
      <c r="K13" s="139">
        <v>0</v>
      </c>
      <c r="L13" s="140">
        <f t="shared" si="2"/>
        <v>0</v>
      </c>
      <c r="M13" s="139">
        <v>0</v>
      </c>
      <c r="N13" s="139">
        <v>0</v>
      </c>
      <c r="O13" s="139">
        <v>0</v>
      </c>
      <c r="P13" s="140">
        <f t="shared" si="3"/>
        <v>0</v>
      </c>
      <c r="Q13" s="139">
        <v>0</v>
      </c>
      <c r="R13" s="139">
        <v>0</v>
      </c>
      <c r="S13" s="139">
        <v>0</v>
      </c>
      <c r="T13" s="140">
        <f t="shared" si="4"/>
        <v>0</v>
      </c>
      <c r="U13" s="140"/>
      <c r="V13" s="140"/>
      <c r="W13" s="140"/>
      <c r="X13" s="140"/>
      <c r="Y13" s="139">
        <f t="shared" si="8"/>
        <v>5000000</v>
      </c>
      <c r="Z13" s="139">
        <f t="shared" si="8"/>
        <v>0</v>
      </c>
      <c r="AA13" s="139">
        <f t="shared" si="8"/>
        <v>388609</v>
      </c>
      <c r="AB13" s="140">
        <f t="shared" si="8"/>
        <v>5388609</v>
      </c>
    </row>
    <row r="14" spans="1:28" ht="26.25">
      <c r="A14" s="67"/>
      <c r="B14" s="186"/>
      <c r="C14" s="95">
        <v>3000</v>
      </c>
      <c r="D14" s="138" t="s">
        <v>77</v>
      </c>
      <c r="E14" s="139">
        <v>0</v>
      </c>
      <c r="F14" s="139">
        <v>0</v>
      </c>
      <c r="G14" s="139">
        <v>0</v>
      </c>
      <c r="H14" s="140">
        <f t="shared" si="1"/>
        <v>0</v>
      </c>
      <c r="I14" s="139">
        <v>0</v>
      </c>
      <c r="J14" s="139">
        <v>0</v>
      </c>
      <c r="K14" s="139">
        <v>0</v>
      </c>
      <c r="L14" s="140">
        <f t="shared" si="2"/>
        <v>0</v>
      </c>
      <c r="M14" s="139">
        <v>0</v>
      </c>
      <c r="N14" s="139">
        <v>0</v>
      </c>
      <c r="O14" s="139">
        <v>0</v>
      </c>
      <c r="P14" s="140">
        <f t="shared" si="3"/>
        <v>0</v>
      </c>
      <c r="Q14" s="139">
        <v>0</v>
      </c>
      <c r="R14" s="139">
        <v>0</v>
      </c>
      <c r="S14" s="139">
        <v>0</v>
      </c>
      <c r="T14" s="140">
        <f t="shared" si="4"/>
        <v>0</v>
      </c>
      <c r="U14" s="140"/>
      <c r="V14" s="140"/>
      <c r="W14" s="140"/>
      <c r="X14" s="140"/>
      <c r="Y14" s="139">
        <f t="shared" si="8"/>
        <v>0</v>
      </c>
      <c r="Z14" s="139">
        <f t="shared" si="8"/>
        <v>0</v>
      </c>
      <c r="AA14" s="139">
        <f t="shared" si="8"/>
        <v>0</v>
      </c>
      <c r="AB14" s="140">
        <f t="shared" si="8"/>
        <v>0</v>
      </c>
    </row>
    <row r="15" spans="1:28" ht="51">
      <c r="A15" s="67"/>
      <c r="B15" s="186"/>
      <c r="C15" s="95">
        <v>4000</v>
      </c>
      <c r="D15" s="138" t="s">
        <v>78</v>
      </c>
      <c r="E15" s="139">
        <v>0</v>
      </c>
      <c r="F15" s="139">
        <v>0</v>
      </c>
      <c r="G15" s="139">
        <v>0</v>
      </c>
      <c r="H15" s="140">
        <f t="shared" si="1"/>
        <v>0</v>
      </c>
      <c r="I15" s="139">
        <v>0</v>
      </c>
      <c r="J15" s="139">
        <v>0</v>
      </c>
      <c r="K15" s="139">
        <v>0</v>
      </c>
      <c r="L15" s="140">
        <f t="shared" si="2"/>
        <v>0</v>
      </c>
      <c r="M15" s="139">
        <v>0</v>
      </c>
      <c r="N15" s="139">
        <v>0</v>
      </c>
      <c r="O15" s="139">
        <v>0</v>
      </c>
      <c r="P15" s="140">
        <f t="shared" si="3"/>
        <v>0</v>
      </c>
      <c r="Q15" s="139">
        <v>0</v>
      </c>
      <c r="R15" s="139">
        <v>0</v>
      </c>
      <c r="S15" s="139">
        <v>0</v>
      </c>
      <c r="T15" s="140">
        <f t="shared" si="4"/>
        <v>0</v>
      </c>
      <c r="U15" s="140"/>
      <c r="V15" s="140"/>
      <c r="W15" s="140"/>
      <c r="X15" s="140"/>
      <c r="Y15" s="139">
        <f t="shared" si="8"/>
        <v>0</v>
      </c>
      <c r="Z15" s="139">
        <f t="shared" si="8"/>
        <v>0</v>
      </c>
      <c r="AA15" s="139">
        <f t="shared" si="8"/>
        <v>0</v>
      </c>
      <c r="AB15" s="140">
        <f t="shared" si="8"/>
        <v>0</v>
      </c>
    </row>
    <row r="16" spans="1:28" ht="26.25">
      <c r="A16" s="67"/>
      <c r="B16" s="186"/>
      <c r="C16" s="95">
        <v>5000</v>
      </c>
      <c r="D16" s="138" t="s">
        <v>79</v>
      </c>
      <c r="E16" s="139">
        <v>0</v>
      </c>
      <c r="F16" s="139">
        <v>0</v>
      </c>
      <c r="G16" s="139">
        <v>0</v>
      </c>
      <c r="H16" s="140">
        <f t="shared" si="1"/>
        <v>0</v>
      </c>
      <c r="I16" s="139">
        <v>0</v>
      </c>
      <c r="J16" s="139">
        <v>0</v>
      </c>
      <c r="K16" s="139">
        <v>0</v>
      </c>
      <c r="L16" s="140">
        <f t="shared" si="2"/>
        <v>0</v>
      </c>
      <c r="M16" s="139">
        <v>0</v>
      </c>
      <c r="N16" s="139">
        <v>0</v>
      </c>
      <c r="O16" s="139">
        <v>0</v>
      </c>
      <c r="P16" s="140">
        <f t="shared" si="3"/>
        <v>0</v>
      </c>
      <c r="Q16" s="139">
        <v>0</v>
      </c>
      <c r="R16" s="139">
        <v>0</v>
      </c>
      <c r="S16" s="139">
        <v>0</v>
      </c>
      <c r="T16" s="140">
        <f t="shared" si="4"/>
        <v>0</v>
      </c>
      <c r="U16" s="140"/>
      <c r="V16" s="140"/>
      <c r="W16" s="140"/>
      <c r="X16" s="140"/>
      <c r="Y16" s="139">
        <f t="shared" si="8"/>
        <v>0</v>
      </c>
      <c r="Z16" s="139">
        <f t="shared" si="8"/>
        <v>0</v>
      </c>
      <c r="AA16" s="139">
        <f t="shared" si="8"/>
        <v>0</v>
      </c>
      <c r="AB16" s="140">
        <f t="shared" si="8"/>
        <v>0</v>
      </c>
    </row>
    <row r="17" spans="1:28" ht="26.25">
      <c r="A17" s="67"/>
      <c r="B17" s="187"/>
      <c r="C17" s="95">
        <v>6000</v>
      </c>
      <c r="D17" s="138" t="s">
        <v>80</v>
      </c>
      <c r="E17" s="139">
        <v>0</v>
      </c>
      <c r="F17" s="139">
        <v>0</v>
      </c>
      <c r="G17" s="139">
        <v>0</v>
      </c>
      <c r="H17" s="140">
        <f t="shared" si="1"/>
        <v>0</v>
      </c>
      <c r="I17" s="139">
        <v>0</v>
      </c>
      <c r="J17" s="139">
        <v>0</v>
      </c>
      <c r="K17" s="139">
        <v>0</v>
      </c>
      <c r="L17" s="140">
        <f t="shared" si="2"/>
        <v>0</v>
      </c>
      <c r="M17" s="139">
        <v>0</v>
      </c>
      <c r="N17" s="139">
        <v>0</v>
      </c>
      <c r="O17" s="139">
        <v>0</v>
      </c>
      <c r="P17" s="140">
        <f t="shared" si="3"/>
        <v>0</v>
      </c>
      <c r="Q17" s="139">
        <v>0</v>
      </c>
      <c r="R17" s="139">
        <v>0</v>
      </c>
      <c r="S17" s="139">
        <v>0</v>
      </c>
      <c r="T17" s="140">
        <f t="shared" si="4"/>
        <v>0</v>
      </c>
      <c r="U17" s="140"/>
      <c r="V17" s="140"/>
      <c r="W17" s="140"/>
      <c r="X17" s="140"/>
      <c r="Y17" s="139">
        <f t="shared" si="8"/>
        <v>0</v>
      </c>
      <c r="Z17" s="139">
        <f t="shared" si="8"/>
        <v>0</v>
      </c>
      <c r="AA17" s="139">
        <f t="shared" si="8"/>
        <v>0</v>
      </c>
      <c r="AB17" s="140">
        <f t="shared" si="8"/>
        <v>0</v>
      </c>
    </row>
    <row r="18" spans="1:28" ht="52.5">
      <c r="A18" s="67"/>
      <c r="B18" s="185">
        <v>3</v>
      </c>
      <c r="C18" s="84"/>
      <c r="D18" s="142" t="s">
        <v>82</v>
      </c>
      <c r="E18" s="143">
        <f>SUM(E19:E24)</f>
        <v>12701871.77</v>
      </c>
      <c r="F18" s="143">
        <f>SUM(F19:F24)</f>
        <v>2415892.23</v>
      </c>
      <c r="G18" s="143">
        <f t="shared" ref="G18:AA18" si="9">SUM(G19:G24)</f>
        <v>0</v>
      </c>
      <c r="H18" s="137">
        <f t="shared" si="1"/>
        <v>15117764</v>
      </c>
      <c r="I18" s="143">
        <f t="shared" si="9"/>
        <v>0</v>
      </c>
      <c r="J18" s="143">
        <f>SUM(J19:J24)</f>
        <v>0</v>
      </c>
      <c r="K18" s="143">
        <f t="shared" si="9"/>
        <v>0</v>
      </c>
      <c r="L18" s="137">
        <f t="shared" si="2"/>
        <v>0</v>
      </c>
      <c r="M18" s="143">
        <f t="shared" si="9"/>
        <v>0</v>
      </c>
      <c r="N18" s="143">
        <f>SUM(N19:N24)</f>
        <v>0</v>
      </c>
      <c r="O18" s="143">
        <f t="shared" si="9"/>
        <v>0</v>
      </c>
      <c r="P18" s="137">
        <f t="shared" si="3"/>
        <v>0</v>
      </c>
      <c r="Q18" s="143">
        <f t="shared" si="9"/>
        <v>0</v>
      </c>
      <c r="R18" s="143">
        <f>SUM(R19:R24)</f>
        <v>0</v>
      </c>
      <c r="S18" s="143">
        <f t="shared" si="9"/>
        <v>0</v>
      </c>
      <c r="T18" s="137">
        <f t="shared" si="4"/>
        <v>0</v>
      </c>
      <c r="U18" s="137"/>
      <c r="V18" s="137"/>
      <c r="W18" s="137"/>
      <c r="X18" s="137"/>
      <c r="Y18" s="143">
        <f t="shared" si="9"/>
        <v>12701871.77</v>
      </c>
      <c r="Z18" s="143">
        <f>SUM(Z19:Z24)</f>
        <v>2415892.23</v>
      </c>
      <c r="AA18" s="143">
        <f t="shared" si="9"/>
        <v>0</v>
      </c>
      <c r="AB18" s="137">
        <f>Y18+Z18+AA18</f>
        <v>15117764</v>
      </c>
    </row>
    <row r="19" spans="1:28" ht="26.25">
      <c r="A19" s="67"/>
      <c r="B19" s="186"/>
      <c r="C19" s="95">
        <v>1000</v>
      </c>
      <c r="D19" s="141" t="s">
        <v>75</v>
      </c>
      <c r="E19" s="139">
        <v>0</v>
      </c>
      <c r="F19" s="139">
        <v>0</v>
      </c>
      <c r="G19" s="139">
        <v>0</v>
      </c>
      <c r="H19" s="140">
        <f t="shared" si="1"/>
        <v>0</v>
      </c>
      <c r="I19" s="139">
        <v>0</v>
      </c>
      <c r="J19" s="139">
        <v>0</v>
      </c>
      <c r="K19" s="139">
        <v>0</v>
      </c>
      <c r="L19" s="140">
        <f t="shared" si="2"/>
        <v>0</v>
      </c>
      <c r="M19" s="139">
        <v>0</v>
      </c>
      <c r="N19" s="139">
        <v>0</v>
      </c>
      <c r="O19" s="139">
        <v>0</v>
      </c>
      <c r="P19" s="140">
        <f t="shared" si="3"/>
        <v>0</v>
      </c>
      <c r="Q19" s="139">
        <v>0</v>
      </c>
      <c r="R19" s="139">
        <v>0</v>
      </c>
      <c r="S19" s="139">
        <v>0</v>
      </c>
      <c r="T19" s="140">
        <f t="shared" si="4"/>
        <v>0</v>
      </c>
      <c r="U19" s="140"/>
      <c r="V19" s="140"/>
      <c r="W19" s="140"/>
      <c r="X19" s="140"/>
      <c r="Y19" s="139">
        <f t="shared" ref="Y19:AA24" si="10">+E19-I19-M19-Q19-U19</f>
        <v>0</v>
      </c>
      <c r="Z19" s="139">
        <f t="shared" si="10"/>
        <v>0</v>
      </c>
      <c r="AA19" s="139">
        <f t="shared" si="10"/>
        <v>0</v>
      </c>
      <c r="AB19" s="140">
        <f t="shared" si="8"/>
        <v>0</v>
      </c>
    </row>
    <row r="20" spans="1:28" ht="26.25">
      <c r="A20" s="67"/>
      <c r="B20" s="186"/>
      <c r="C20" s="95">
        <v>2000</v>
      </c>
      <c r="D20" s="141" t="s">
        <v>76</v>
      </c>
      <c r="E20" s="139">
        <v>0</v>
      </c>
      <c r="F20" s="139">
        <v>0</v>
      </c>
      <c r="G20" s="139">
        <v>0</v>
      </c>
      <c r="H20" s="140">
        <f t="shared" si="1"/>
        <v>0</v>
      </c>
      <c r="I20" s="139">
        <v>0</v>
      </c>
      <c r="J20" s="139">
        <v>0</v>
      </c>
      <c r="K20" s="139">
        <v>0</v>
      </c>
      <c r="L20" s="140">
        <f t="shared" si="2"/>
        <v>0</v>
      </c>
      <c r="M20" s="139">
        <v>0</v>
      </c>
      <c r="N20" s="139">
        <v>0</v>
      </c>
      <c r="O20" s="139">
        <v>0</v>
      </c>
      <c r="P20" s="140">
        <f t="shared" si="3"/>
        <v>0</v>
      </c>
      <c r="Q20" s="139">
        <v>0</v>
      </c>
      <c r="R20" s="139">
        <v>0</v>
      </c>
      <c r="S20" s="139">
        <v>0</v>
      </c>
      <c r="T20" s="140">
        <f t="shared" si="4"/>
        <v>0</v>
      </c>
      <c r="U20" s="140"/>
      <c r="V20" s="140"/>
      <c r="W20" s="140"/>
      <c r="X20" s="140"/>
      <c r="Y20" s="139">
        <f t="shared" si="10"/>
        <v>0</v>
      </c>
      <c r="Z20" s="139">
        <f t="shared" si="10"/>
        <v>0</v>
      </c>
      <c r="AA20" s="139">
        <f t="shared" si="10"/>
        <v>0</v>
      </c>
      <c r="AB20" s="140">
        <f t="shared" si="8"/>
        <v>0</v>
      </c>
    </row>
    <row r="21" spans="1:28" ht="26.25">
      <c r="A21" s="67"/>
      <c r="B21" s="186"/>
      <c r="C21" s="95">
        <v>3000</v>
      </c>
      <c r="D21" s="138" t="s">
        <v>77</v>
      </c>
      <c r="E21" s="139">
        <v>12477871.77</v>
      </c>
      <c r="F21" s="139">
        <v>2415892.23</v>
      </c>
      <c r="G21" s="139">
        <v>0</v>
      </c>
      <c r="H21" s="140">
        <f t="shared" si="1"/>
        <v>14893764</v>
      </c>
      <c r="I21" s="139">
        <v>0</v>
      </c>
      <c r="J21" s="139">
        <v>0</v>
      </c>
      <c r="K21" s="139">
        <v>0</v>
      </c>
      <c r="L21" s="140">
        <f t="shared" si="2"/>
        <v>0</v>
      </c>
      <c r="M21" s="139">
        <v>0</v>
      </c>
      <c r="N21" s="139">
        <v>0</v>
      </c>
      <c r="O21" s="139">
        <v>0</v>
      </c>
      <c r="P21" s="140">
        <f t="shared" si="3"/>
        <v>0</v>
      </c>
      <c r="Q21" s="139">
        <v>0</v>
      </c>
      <c r="R21" s="139">
        <v>0</v>
      </c>
      <c r="S21" s="139">
        <v>0</v>
      </c>
      <c r="T21" s="140">
        <f t="shared" si="4"/>
        <v>0</v>
      </c>
      <c r="U21" s="140"/>
      <c r="V21" s="140"/>
      <c r="W21" s="140"/>
      <c r="X21" s="140"/>
      <c r="Y21" s="139">
        <f t="shared" si="10"/>
        <v>12477871.77</v>
      </c>
      <c r="Z21" s="139">
        <f>+F21-J21-R21-V21</f>
        <v>2415892.23</v>
      </c>
      <c r="AA21" s="139">
        <f t="shared" si="10"/>
        <v>0</v>
      </c>
      <c r="AB21" s="140">
        <f t="shared" si="8"/>
        <v>14893764</v>
      </c>
    </row>
    <row r="22" spans="1:28" ht="51">
      <c r="A22" s="67"/>
      <c r="B22" s="186"/>
      <c r="C22" s="95">
        <v>4000</v>
      </c>
      <c r="D22" s="141" t="s">
        <v>78</v>
      </c>
      <c r="E22" s="139">
        <v>224000</v>
      </c>
      <c r="F22" s="139">
        <v>0</v>
      </c>
      <c r="G22" s="139">
        <v>0</v>
      </c>
      <c r="H22" s="140">
        <f t="shared" si="1"/>
        <v>224000</v>
      </c>
      <c r="I22" s="139">
        <v>0</v>
      </c>
      <c r="J22" s="139">
        <v>0</v>
      </c>
      <c r="K22" s="139">
        <v>0</v>
      </c>
      <c r="L22" s="140">
        <f t="shared" si="2"/>
        <v>0</v>
      </c>
      <c r="M22" s="139">
        <v>0</v>
      </c>
      <c r="N22" s="139">
        <v>0</v>
      </c>
      <c r="O22" s="139">
        <v>0</v>
      </c>
      <c r="P22" s="140">
        <f t="shared" si="3"/>
        <v>0</v>
      </c>
      <c r="Q22" s="139">
        <v>0</v>
      </c>
      <c r="R22" s="139">
        <v>0</v>
      </c>
      <c r="S22" s="139">
        <v>0</v>
      </c>
      <c r="T22" s="140">
        <f t="shared" si="4"/>
        <v>0</v>
      </c>
      <c r="U22" s="140"/>
      <c r="V22" s="140"/>
      <c r="W22" s="140"/>
      <c r="X22" s="140"/>
      <c r="Y22" s="139">
        <f t="shared" si="10"/>
        <v>224000</v>
      </c>
      <c r="Z22" s="139">
        <f t="shared" si="10"/>
        <v>0</v>
      </c>
      <c r="AA22" s="139">
        <f t="shared" si="10"/>
        <v>0</v>
      </c>
      <c r="AB22" s="140">
        <f t="shared" si="8"/>
        <v>224000</v>
      </c>
    </row>
    <row r="23" spans="1:28" ht="26.25">
      <c r="A23" s="67"/>
      <c r="B23" s="186"/>
      <c r="C23" s="95">
        <v>5000</v>
      </c>
      <c r="D23" s="141" t="s">
        <v>79</v>
      </c>
      <c r="E23" s="139">
        <v>0</v>
      </c>
      <c r="F23" s="139">
        <v>0</v>
      </c>
      <c r="G23" s="139">
        <v>0</v>
      </c>
      <c r="H23" s="140">
        <f t="shared" si="1"/>
        <v>0</v>
      </c>
      <c r="I23" s="139">
        <v>0</v>
      </c>
      <c r="J23" s="139">
        <v>0</v>
      </c>
      <c r="K23" s="139">
        <v>0</v>
      </c>
      <c r="L23" s="140">
        <f t="shared" si="2"/>
        <v>0</v>
      </c>
      <c r="M23" s="139">
        <v>0</v>
      </c>
      <c r="N23" s="139">
        <v>0</v>
      </c>
      <c r="O23" s="139">
        <v>0</v>
      </c>
      <c r="P23" s="140">
        <f t="shared" si="3"/>
        <v>0</v>
      </c>
      <c r="Q23" s="139">
        <v>0</v>
      </c>
      <c r="R23" s="139">
        <v>0</v>
      </c>
      <c r="S23" s="139">
        <v>0</v>
      </c>
      <c r="T23" s="140">
        <f t="shared" si="4"/>
        <v>0</v>
      </c>
      <c r="U23" s="140"/>
      <c r="V23" s="140"/>
      <c r="W23" s="140"/>
      <c r="X23" s="140"/>
      <c r="Y23" s="139">
        <f t="shared" si="10"/>
        <v>0</v>
      </c>
      <c r="Z23" s="139">
        <f t="shared" si="10"/>
        <v>0</v>
      </c>
      <c r="AA23" s="139">
        <f t="shared" si="10"/>
        <v>0</v>
      </c>
      <c r="AB23" s="140">
        <f t="shared" si="8"/>
        <v>0</v>
      </c>
    </row>
    <row r="24" spans="1:28" ht="26.25">
      <c r="A24" s="67"/>
      <c r="B24" s="187"/>
      <c r="C24" s="95">
        <v>6000</v>
      </c>
      <c r="D24" s="141" t="s">
        <v>80</v>
      </c>
      <c r="E24" s="139">
        <v>0</v>
      </c>
      <c r="F24" s="139">
        <v>0</v>
      </c>
      <c r="G24" s="139">
        <v>0</v>
      </c>
      <c r="H24" s="140">
        <f t="shared" si="1"/>
        <v>0</v>
      </c>
      <c r="I24" s="139">
        <v>0</v>
      </c>
      <c r="J24" s="139">
        <v>0</v>
      </c>
      <c r="K24" s="139">
        <v>0</v>
      </c>
      <c r="L24" s="140">
        <f t="shared" si="2"/>
        <v>0</v>
      </c>
      <c r="M24" s="139">
        <v>0</v>
      </c>
      <c r="N24" s="139">
        <v>0</v>
      </c>
      <c r="O24" s="139">
        <v>0</v>
      </c>
      <c r="P24" s="140">
        <f t="shared" si="3"/>
        <v>0</v>
      </c>
      <c r="Q24" s="139">
        <v>0</v>
      </c>
      <c r="R24" s="139">
        <v>0</v>
      </c>
      <c r="S24" s="139">
        <v>0</v>
      </c>
      <c r="T24" s="140">
        <f t="shared" si="4"/>
        <v>0</v>
      </c>
      <c r="U24" s="140"/>
      <c r="V24" s="140"/>
      <c r="W24" s="140"/>
      <c r="X24" s="140"/>
      <c r="Y24" s="139">
        <f t="shared" si="10"/>
        <v>0</v>
      </c>
      <c r="Z24" s="139">
        <f t="shared" si="10"/>
        <v>0</v>
      </c>
      <c r="AA24" s="139">
        <f t="shared" si="10"/>
        <v>0</v>
      </c>
      <c r="AB24" s="140">
        <f t="shared" si="8"/>
        <v>0</v>
      </c>
    </row>
    <row r="25" spans="1:28" ht="52.5">
      <c r="A25" s="67"/>
      <c r="B25" s="185">
        <v>4</v>
      </c>
      <c r="C25" s="84"/>
      <c r="D25" s="142" t="s">
        <v>98</v>
      </c>
      <c r="E25" s="143">
        <f>SUM(E26:E31)</f>
        <v>40354500</v>
      </c>
      <c r="F25" s="143">
        <f>SUM(F26:F31)</f>
        <v>0</v>
      </c>
      <c r="G25" s="143">
        <f t="shared" ref="G25:AA25" si="11">SUM(G26:G31)</f>
        <v>0</v>
      </c>
      <c r="H25" s="137">
        <f t="shared" si="1"/>
        <v>40354500</v>
      </c>
      <c r="I25" s="143">
        <f t="shared" si="11"/>
        <v>0</v>
      </c>
      <c r="J25" s="143">
        <f>SUM(J26:J31)</f>
        <v>0</v>
      </c>
      <c r="K25" s="143">
        <f t="shared" si="11"/>
        <v>0</v>
      </c>
      <c r="L25" s="137">
        <f t="shared" si="2"/>
        <v>0</v>
      </c>
      <c r="M25" s="143">
        <f t="shared" si="11"/>
        <v>0</v>
      </c>
      <c r="N25" s="143">
        <f>SUM(N26:N31)</f>
        <v>0</v>
      </c>
      <c r="O25" s="143">
        <f t="shared" si="11"/>
        <v>0</v>
      </c>
      <c r="P25" s="137">
        <f t="shared" si="3"/>
        <v>0</v>
      </c>
      <c r="Q25" s="143">
        <f t="shared" si="11"/>
        <v>0</v>
      </c>
      <c r="R25" s="143">
        <f>SUM(R26:R31)</f>
        <v>0</v>
      </c>
      <c r="S25" s="143">
        <f t="shared" si="11"/>
        <v>0</v>
      </c>
      <c r="T25" s="137">
        <f t="shared" si="4"/>
        <v>0</v>
      </c>
      <c r="U25" s="137"/>
      <c r="V25" s="137"/>
      <c r="W25" s="137"/>
      <c r="X25" s="137"/>
      <c r="Y25" s="143">
        <f t="shared" si="11"/>
        <v>40354500</v>
      </c>
      <c r="Z25" s="143">
        <f>SUM(Z26:Z31)</f>
        <v>0</v>
      </c>
      <c r="AA25" s="143">
        <f t="shared" si="11"/>
        <v>0</v>
      </c>
      <c r="AB25" s="137">
        <f>Y25+Z25+AA25</f>
        <v>40354500</v>
      </c>
    </row>
    <row r="26" spans="1:28" ht="26.25">
      <c r="A26" s="67"/>
      <c r="B26" s="186"/>
      <c r="C26" s="95">
        <v>1000</v>
      </c>
      <c r="D26" s="141" t="s">
        <v>75</v>
      </c>
      <c r="E26" s="139">
        <v>0</v>
      </c>
      <c r="F26" s="139">
        <v>0</v>
      </c>
      <c r="G26" s="139">
        <v>0</v>
      </c>
      <c r="H26" s="140">
        <f t="shared" si="1"/>
        <v>0</v>
      </c>
      <c r="I26" s="139">
        <v>0</v>
      </c>
      <c r="J26" s="139">
        <v>0</v>
      </c>
      <c r="K26" s="139">
        <v>0</v>
      </c>
      <c r="L26" s="140">
        <f t="shared" si="2"/>
        <v>0</v>
      </c>
      <c r="M26" s="139">
        <v>0</v>
      </c>
      <c r="N26" s="139">
        <v>0</v>
      </c>
      <c r="O26" s="139">
        <v>0</v>
      </c>
      <c r="P26" s="140">
        <f t="shared" si="3"/>
        <v>0</v>
      </c>
      <c r="Q26" s="139">
        <v>0</v>
      </c>
      <c r="R26" s="139">
        <v>0</v>
      </c>
      <c r="S26" s="139">
        <v>0</v>
      </c>
      <c r="T26" s="140">
        <f t="shared" si="4"/>
        <v>0</v>
      </c>
      <c r="U26" s="140"/>
      <c r="V26" s="140"/>
      <c r="W26" s="140"/>
      <c r="X26" s="140"/>
      <c r="Y26" s="139">
        <f t="shared" ref="Y26:AB41" si="12">+E26-I26-M26-Q26-U26</f>
        <v>0</v>
      </c>
      <c r="Z26" s="139">
        <f t="shared" si="12"/>
        <v>0</v>
      </c>
      <c r="AA26" s="139">
        <f t="shared" si="12"/>
        <v>0</v>
      </c>
      <c r="AB26" s="140">
        <f t="shared" si="8"/>
        <v>0</v>
      </c>
    </row>
    <row r="27" spans="1:28" ht="26.25">
      <c r="A27" s="67"/>
      <c r="B27" s="186"/>
      <c r="C27" s="95">
        <v>2000</v>
      </c>
      <c r="D27" s="141" t="s">
        <v>76</v>
      </c>
      <c r="E27" s="139">
        <v>0</v>
      </c>
      <c r="F27" s="139">
        <v>0</v>
      </c>
      <c r="G27" s="139">
        <v>0</v>
      </c>
      <c r="H27" s="140">
        <f t="shared" si="1"/>
        <v>0</v>
      </c>
      <c r="I27" s="139">
        <v>0</v>
      </c>
      <c r="J27" s="139">
        <v>0</v>
      </c>
      <c r="K27" s="139">
        <v>0</v>
      </c>
      <c r="L27" s="140">
        <f t="shared" si="2"/>
        <v>0</v>
      </c>
      <c r="M27" s="139">
        <v>0</v>
      </c>
      <c r="N27" s="139">
        <v>0</v>
      </c>
      <c r="O27" s="139">
        <v>0</v>
      </c>
      <c r="P27" s="140">
        <f t="shared" si="3"/>
        <v>0</v>
      </c>
      <c r="Q27" s="139">
        <v>0</v>
      </c>
      <c r="R27" s="139">
        <v>0</v>
      </c>
      <c r="S27" s="139">
        <v>0</v>
      </c>
      <c r="T27" s="140">
        <f t="shared" si="4"/>
        <v>0</v>
      </c>
      <c r="U27" s="140"/>
      <c r="V27" s="140"/>
      <c r="W27" s="140"/>
      <c r="X27" s="140"/>
      <c r="Y27" s="139">
        <f t="shared" si="12"/>
        <v>0</v>
      </c>
      <c r="Z27" s="139">
        <f t="shared" si="12"/>
        <v>0</v>
      </c>
      <c r="AA27" s="139">
        <f t="shared" si="12"/>
        <v>0</v>
      </c>
      <c r="AB27" s="140">
        <f t="shared" si="8"/>
        <v>0</v>
      </c>
    </row>
    <row r="28" spans="1:28" ht="26.25">
      <c r="A28" s="67"/>
      <c r="B28" s="186"/>
      <c r="C28" s="95">
        <v>3000</v>
      </c>
      <c r="D28" s="141" t="s">
        <v>77</v>
      </c>
      <c r="E28" s="139">
        <v>0</v>
      </c>
      <c r="F28" s="139">
        <v>0</v>
      </c>
      <c r="G28" s="139">
        <v>0</v>
      </c>
      <c r="H28" s="140">
        <f t="shared" si="1"/>
        <v>0</v>
      </c>
      <c r="I28" s="139">
        <v>0</v>
      </c>
      <c r="J28" s="139">
        <v>0</v>
      </c>
      <c r="K28" s="139">
        <v>0</v>
      </c>
      <c r="L28" s="140">
        <f t="shared" si="2"/>
        <v>0</v>
      </c>
      <c r="M28" s="139">
        <v>0</v>
      </c>
      <c r="N28" s="139">
        <v>0</v>
      </c>
      <c r="O28" s="139">
        <v>0</v>
      </c>
      <c r="P28" s="140">
        <f t="shared" si="3"/>
        <v>0</v>
      </c>
      <c r="Q28" s="139">
        <v>0</v>
      </c>
      <c r="R28" s="139">
        <v>0</v>
      </c>
      <c r="S28" s="139">
        <v>0</v>
      </c>
      <c r="T28" s="140">
        <f t="shared" si="4"/>
        <v>0</v>
      </c>
      <c r="U28" s="140"/>
      <c r="V28" s="140"/>
      <c r="W28" s="140"/>
      <c r="X28" s="140"/>
      <c r="Y28" s="139">
        <f t="shared" si="12"/>
        <v>0</v>
      </c>
      <c r="Z28" s="139">
        <f t="shared" si="12"/>
        <v>0</v>
      </c>
      <c r="AA28" s="139">
        <f t="shared" si="12"/>
        <v>0</v>
      </c>
      <c r="AB28" s="140">
        <f t="shared" si="12"/>
        <v>0</v>
      </c>
    </row>
    <row r="29" spans="1:28" ht="51">
      <c r="A29" s="67"/>
      <c r="B29" s="186"/>
      <c r="C29" s="95">
        <v>4000</v>
      </c>
      <c r="D29" s="141" t="s">
        <v>78</v>
      </c>
      <c r="E29" s="139">
        <v>0</v>
      </c>
      <c r="F29" s="139">
        <v>0</v>
      </c>
      <c r="G29" s="139">
        <v>0</v>
      </c>
      <c r="H29" s="140">
        <f t="shared" si="1"/>
        <v>0</v>
      </c>
      <c r="I29" s="139">
        <v>0</v>
      </c>
      <c r="J29" s="139">
        <v>0</v>
      </c>
      <c r="K29" s="139">
        <v>0</v>
      </c>
      <c r="L29" s="140">
        <f t="shared" si="2"/>
        <v>0</v>
      </c>
      <c r="M29" s="139">
        <v>0</v>
      </c>
      <c r="N29" s="139">
        <v>0</v>
      </c>
      <c r="O29" s="139">
        <v>0</v>
      </c>
      <c r="P29" s="140">
        <f t="shared" si="3"/>
        <v>0</v>
      </c>
      <c r="Q29" s="139">
        <v>0</v>
      </c>
      <c r="R29" s="139">
        <v>0</v>
      </c>
      <c r="S29" s="139">
        <v>0</v>
      </c>
      <c r="T29" s="140">
        <f t="shared" si="4"/>
        <v>0</v>
      </c>
      <c r="U29" s="140"/>
      <c r="V29" s="140"/>
      <c r="W29" s="140"/>
      <c r="X29" s="140"/>
      <c r="Y29" s="139">
        <f t="shared" si="12"/>
        <v>0</v>
      </c>
      <c r="Z29" s="139">
        <f t="shared" si="12"/>
        <v>0</v>
      </c>
      <c r="AA29" s="139">
        <f t="shared" si="12"/>
        <v>0</v>
      </c>
      <c r="AB29" s="140">
        <f t="shared" si="12"/>
        <v>0</v>
      </c>
    </row>
    <row r="30" spans="1:28" ht="26.25">
      <c r="A30" s="67"/>
      <c r="B30" s="186"/>
      <c r="C30" s="95">
        <v>5000</v>
      </c>
      <c r="D30" s="138" t="s">
        <v>79</v>
      </c>
      <c r="E30" s="139">
        <v>40354500</v>
      </c>
      <c r="F30" s="139">
        <v>0</v>
      </c>
      <c r="G30" s="139">
        <v>0</v>
      </c>
      <c r="H30" s="140">
        <f t="shared" si="1"/>
        <v>40354500</v>
      </c>
      <c r="I30" s="139">
        <v>0</v>
      </c>
      <c r="J30" s="139">
        <v>0</v>
      </c>
      <c r="K30" s="139">
        <v>0</v>
      </c>
      <c r="L30" s="140">
        <f t="shared" si="2"/>
        <v>0</v>
      </c>
      <c r="M30" s="139">
        <v>0</v>
      </c>
      <c r="N30" s="139">
        <v>0</v>
      </c>
      <c r="O30" s="139">
        <v>0</v>
      </c>
      <c r="P30" s="140">
        <f t="shared" si="3"/>
        <v>0</v>
      </c>
      <c r="Q30" s="139">
        <v>0</v>
      </c>
      <c r="R30" s="139">
        <v>0</v>
      </c>
      <c r="S30" s="139">
        <v>0</v>
      </c>
      <c r="T30" s="140">
        <f t="shared" si="4"/>
        <v>0</v>
      </c>
      <c r="U30" s="140"/>
      <c r="V30" s="140"/>
      <c r="W30" s="140"/>
      <c r="X30" s="140"/>
      <c r="Y30" s="139">
        <f t="shared" si="12"/>
        <v>40354500</v>
      </c>
      <c r="Z30" s="139">
        <f t="shared" si="12"/>
        <v>0</v>
      </c>
      <c r="AA30" s="139">
        <f t="shared" si="12"/>
        <v>0</v>
      </c>
      <c r="AB30" s="140">
        <f t="shared" si="12"/>
        <v>40354500</v>
      </c>
    </row>
    <row r="31" spans="1:28" ht="26.25">
      <c r="A31" s="67"/>
      <c r="B31" s="187"/>
      <c r="C31" s="95">
        <v>6000</v>
      </c>
      <c r="D31" s="141" t="s">
        <v>80</v>
      </c>
      <c r="E31" s="139">
        <v>0</v>
      </c>
      <c r="F31" s="139">
        <v>0</v>
      </c>
      <c r="G31" s="139">
        <v>0</v>
      </c>
      <c r="H31" s="140">
        <f t="shared" si="1"/>
        <v>0</v>
      </c>
      <c r="I31" s="139">
        <v>0</v>
      </c>
      <c r="J31" s="139">
        <v>0</v>
      </c>
      <c r="K31" s="139">
        <v>0</v>
      </c>
      <c r="L31" s="140">
        <f t="shared" si="2"/>
        <v>0</v>
      </c>
      <c r="M31" s="139">
        <v>0</v>
      </c>
      <c r="N31" s="139">
        <v>0</v>
      </c>
      <c r="O31" s="139">
        <v>0</v>
      </c>
      <c r="P31" s="140">
        <f t="shared" si="3"/>
        <v>0</v>
      </c>
      <c r="Q31" s="139">
        <v>0</v>
      </c>
      <c r="R31" s="139">
        <v>0</v>
      </c>
      <c r="S31" s="139">
        <v>0</v>
      </c>
      <c r="T31" s="140">
        <f t="shared" si="4"/>
        <v>0</v>
      </c>
      <c r="U31" s="140"/>
      <c r="V31" s="140"/>
      <c r="W31" s="140"/>
      <c r="X31" s="140"/>
      <c r="Y31" s="139">
        <f t="shared" si="12"/>
        <v>0</v>
      </c>
      <c r="Z31" s="139">
        <f t="shared" si="12"/>
        <v>0</v>
      </c>
      <c r="AA31" s="139">
        <f t="shared" si="12"/>
        <v>0</v>
      </c>
      <c r="AB31" s="140">
        <f t="shared" si="12"/>
        <v>0</v>
      </c>
    </row>
    <row r="32" spans="1:28" ht="52.5">
      <c r="A32" s="67"/>
      <c r="B32" s="185">
        <v>5</v>
      </c>
      <c r="C32" s="84"/>
      <c r="D32" s="142" t="s">
        <v>99</v>
      </c>
      <c r="E32" s="143">
        <f>SUM(E33:E38)</f>
        <v>0</v>
      </c>
      <c r="F32" s="143">
        <f>SUM(F33:F38)</f>
        <v>0</v>
      </c>
      <c r="G32" s="143">
        <f t="shared" ref="G32:AA32" si="13">SUM(G33:G38)</f>
        <v>0</v>
      </c>
      <c r="H32" s="137">
        <f t="shared" si="1"/>
        <v>0</v>
      </c>
      <c r="I32" s="143">
        <f t="shared" si="13"/>
        <v>0</v>
      </c>
      <c r="J32" s="143">
        <f>SUM(J33:J38)</f>
        <v>0</v>
      </c>
      <c r="K32" s="143">
        <f t="shared" si="13"/>
        <v>0</v>
      </c>
      <c r="L32" s="137">
        <f t="shared" si="2"/>
        <v>0</v>
      </c>
      <c r="M32" s="143">
        <f t="shared" si="13"/>
        <v>0</v>
      </c>
      <c r="N32" s="143">
        <f>SUM(N33:N38)</f>
        <v>0</v>
      </c>
      <c r="O32" s="143">
        <f t="shared" si="13"/>
        <v>0</v>
      </c>
      <c r="P32" s="137">
        <f t="shared" si="3"/>
        <v>0</v>
      </c>
      <c r="Q32" s="143">
        <f t="shared" si="13"/>
        <v>0</v>
      </c>
      <c r="R32" s="143">
        <f>SUM(R33:R38)</f>
        <v>0</v>
      </c>
      <c r="S32" s="143">
        <f t="shared" si="13"/>
        <v>0</v>
      </c>
      <c r="T32" s="137">
        <f t="shared" si="4"/>
        <v>0</v>
      </c>
      <c r="U32" s="137"/>
      <c r="V32" s="137"/>
      <c r="W32" s="137"/>
      <c r="X32" s="137"/>
      <c r="Y32" s="143">
        <f t="shared" si="13"/>
        <v>0</v>
      </c>
      <c r="Z32" s="143">
        <f>SUM(Z33:Z38)</f>
        <v>0</v>
      </c>
      <c r="AA32" s="143">
        <f t="shared" si="13"/>
        <v>0</v>
      </c>
      <c r="AB32" s="137">
        <f>Y32+Z32+AA32</f>
        <v>0</v>
      </c>
    </row>
    <row r="33" spans="1:28" ht="26.25">
      <c r="A33" s="67"/>
      <c r="B33" s="186"/>
      <c r="C33" s="95">
        <v>1000</v>
      </c>
      <c r="D33" s="141" t="s">
        <v>75</v>
      </c>
      <c r="E33" s="139">
        <v>0</v>
      </c>
      <c r="F33" s="139">
        <v>0</v>
      </c>
      <c r="G33" s="139">
        <v>0</v>
      </c>
      <c r="H33" s="140">
        <f t="shared" si="1"/>
        <v>0</v>
      </c>
      <c r="I33" s="139">
        <v>0</v>
      </c>
      <c r="J33" s="139">
        <v>0</v>
      </c>
      <c r="K33" s="139">
        <v>0</v>
      </c>
      <c r="L33" s="140">
        <f t="shared" si="2"/>
        <v>0</v>
      </c>
      <c r="M33" s="139">
        <v>0</v>
      </c>
      <c r="N33" s="139">
        <v>0</v>
      </c>
      <c r="O33" s="139">
        <v>0</v>
      </c>
      <c r="P33" s="140">
        <f t="shared" si="3"/>
        <v>0</v>
      </c>
      <c r="Q33" s="139">
        <v>0</v>
      </c>
      <c r="R33" s="139">
        <v>0</v>
      </c>
      <c r="S33" s="139">
        <v>0</v>
      </c>
      <c r="T33" s="140">
        <f t="shared" si="4"/>
        <v>0</v>
      </c>
      <c r="U33" s="140"/>
      <c r="V33" s="140"/>
      <c r="W33" s="140"/>
      <c r="X33" s="140"/>
      <c r="Y33" s="139">
        <f t="shared" ref="Y33:AA38" si="14">+E33-I33-M33-Q33-U33</f>
        <v>0</v>
      </c>
      <c r="Z33" s="139">
        <f t="shared" si="14"/>
        <v>0</v>
      </c>
      <c r="AA33" s="139">
        <f t="shared" si="14"/>
        <v>0</v>
      </c>
      <c r="AB33" s="140">
        <f t="shared" si="12"/>
        <v>0</v>
      </c>
    </row>
    <row r="34" spans="1:28" ht="26.25">
      <c r="A34" s="67"/>
      <c r="B34" s="186"/>
      <c r="C34" s="95">
        <v>2000</v>
      </c>
      <c r="D34" s="141" t="s">
        <v>76</v>
      </c>
      <c r="E34" s="139">
        <v>0</v>
      </c>
      <c r="F34" s="139">
        <v>0</v>
      </c>
      <c r="G34" s="139">
        <v>0</v>
      </c>
      <c r="H34" s="140">
        <f t="shared" si="1"/>
        <v>0</v>
      </c>
      <c r="I34" s="139">
        <v>0</v>
      </c>
      <c r="J34" s="139">
        <v>0</v>
      </c>
      <c r="K34" s="139">
        <v>0</v>
      </c>
      <c r="L34" s="140">
        <f t="shared" si="2"/>
        <v>0</v>
      </c>
      <c r="M34" s="139">
        <v>0</v>
      </c>
      <c r="N34" s="139">
        <v>0</v>
      </c>
      <c r="O34" s="139">
        <v>0</v>
      </c>
      <c r="P34" s="140">
        <f t="shared" si="3"/>
        <v>0</v>
      </c>
      <c r="Q34" s="139">
        <v>0</v>
      </c>
      <c r="R34" s="139">
        <v>0</v>
      </c>
      <c r="S34" s="139">
        <v>0</v>
      </c>
      <c r="T34" s="140">
        <f t="shared" si="4"/>
        <v>0</v>
      </c>
      <c r="U34" s="140"/>
      <c r="V34" s="140"/>
      <c r="W34" s="140"/>
      <c r="X34" s="140"/>
      <c r="Y34" s="139">
        <f t="shared" si="14"/>
        <v>0</v>
      </c>
      <c r="Z34" s="139">
        <f t="shared" si="14"/>
        <v>0</v>
      </c>
      <c r="AA34" s="139">
        <f t="shared" si="14"/>
        <v>0</v>
      </c>
      <c r="AB34" s="140">
        <f t="shared" si="12"/>
        <v>0</v>
      </c>
    </row>
    <row r="35" spans="1:28" ht="26.25">
      <c r="A35" s="67"/>
      <c r="B35" s="186"/>
      <c r="C35" s="95">
        <v>3000</v>
      </c>
      <c r="D35" s="141" t="s">
        <v>77</v>
      </c>
      <c r="E35" s="139">
        <v>0</v>
      </c>
      <c r="F35" s="139">
        <v>0</v>
      </c>
      <c r="G35" s="139">
        <v>0</v>
      </c>
      <c r="H35" s="140">
        <f t="shared" si="1"/>
        <v>0</v>
      </c>
      <c r="I35" s="139">
        <v>0</v>
      </c>
      <c r="J35" s="139">
        <v>0</v>
      </c>
      <c r="K35" s="139">
        <v>0</v>
      </c>
      <c r="L35" s="140">
        <f t="shared" si="2"/>
        <v>0</v>
      </c>
      <c r="M35" s="139">
        <v>0</v>
      </c>
      <c r="N35" s="139">
        <v>0</v>
      </c>
      <c r="O35" s="139">
        <v>0</v>
      </c>
      <c r="P35" s="140">
        <f t="shared" si="3"/>
        <v>0</v>
      </c>
      <c r="Q35" s="139">
        <v>0</v>
      </c>
      <c r="R35" s="139">
        <v>0</v>
      </c>
      <c r="S35" s="139">
        <v>0</v>
      </c>
      <c r="T35" s="140">
        <f t="shared" si="4"/>
        <v>0</v>
      </c>
      <c r="U35" s="140"/>
      <c r="V35" s="140"/>
      <c r="W35" s="140"/>
      <c r="X35" s="140"/>
      <c r="Y35" s="139">
        <f t="shared" si="14"/>
        <v>0</v>
      </c>
      <c r="Z35" s="139">
        <f t="shared" si="14"/>
        <v>0</v>
      </c>
      <c r="AA35" s="139">
        <f t="shared" si="14"/>
        <v>0</v>
      </c>
      <c r="AB35" s="140">
        <f t="shared" si="12"/>
        <v>0</v>
      </c>
    </row>
    <row r="36" spans="1:28" ht="51">
      <c r="A36" s="67"/>
      <c r="B36" s="186"/>
      <c r="C36" s="95">
        <v>4000</v>
      </c>
      <c r="D36" s="141" t="s">
        <v>78</v>
      </c>
      <c r="E36" s="139">
        <v>0</v>
      </c>
      <c r="F36" s="139">
        <v>0</v>
      </c>
      <c r="G36" s="139">
        <v>0</v>
      </c>
      <c r="H36" s="140">
        <f t="shared" si="1"/>
        <v>0</v>
      </c>
      <c r="I36" s="139">
        <v>0</v>
      </c>
      <c r="J36" s="139">
        <v>0</v>
      </c>
      <c r="K36" s="139">
        <v>0</v>
      </c>
      <c r="L36" s="140">
        <f t="shared" si="2"/>
        <v>0</v>
      </c>
      <c r="M36" s="139">
        <v>0</v>
      </c>
      <c r="N36" s="139">
        <v>0</v>
      </c>
      <c r="O36" s="139">
        <v>0</v>
      </c>
      <c r="P36" s="140">
        <f t="shared" si="3"/>
        <v>0</v>
      </c>
      <c r="Q36" s="139">
        <v>0</v>
      </c>
      <c r="R36" s="139">
        <v>0</v>
      </c>
      <c r="S36" s="139">
        <v>0</v>
      </c>
      <c r="T36" s="140">
        <f t="shared" si="4"/>
        <v>0</v>
      </c>
      <c r="U36" s="140"/>
      <c r="V36" s="140"/>
      <c r="W36" s="140"/>
      <c r="X36" s="140"/>
      <c r="Y36" s="139">
        <f t="shared" si="14"/>
        <v>0</v>
      </c>
      <c r="Z36" s="139">
        <f t="shared" si="14"/>
        <v>0</v>
      </c>
      <c r="AA36" s="139">
        <f t="shared" si="14"/>
        <v>0</v>
      </c>
      <c r="AB36" s="140">
        <f t="shared" si="12"/>
        <v>0</v>
      </c>
    </row>
    <row r="37" spans="1:28" ht="26.25">
      <c r="A37" s="67"/>
      <c r="B37" s="186"/>
      <c r="C37" s="95">
        <v>5000</v>
      </c>
      <c r="D37" s="141" t="s">
        <v>79</v>
      </c>
      <c r="E37" s="139">
        <v>0</v>
      </c>
      <c r="F37" s="139">
        <v>0</v>
      </c>
      <c r="G37" s="139">
        <v>0</v>
      </c>
      <c r="H37" s="140">
        <f t="shared" si="1"/>
        <v>0</v>
      </c>
      <c r="I37" s="139">
        <v>0</v>
      </c>
      <c r="J37" s="139">
        <v>0</v>
      </c>
      <c r="K37" s="139">
        <v>0</v>
      </c>
      <c r="L37" s="140">
        <f t="shared" si="2"/>
        <v>0</v>
      </c>
      <c r="M37" s="139">
        <v>0</v>
      </c>
      <c r="N37" s="139">
        <v>0</v>
      </c>
      <c r="O37" s="139">
        <v>0</v>
      </c>
      <c r="P37" s="140">
        <f t="shared" si="3"/>
        <v>0</v>
      </c>
      <c r="Q37" s="139">
        <v>0</v>
      </c>
      <c r="R37" s="139">
        <v>0</v>
      </c>
      <c r="S37" s="139">
        <v>0</v>
      </c>
      <c r="T37" s="140">
        <f t="shared" si="4"/>
        <v>0</v>
      </c>
      <c r="U37" s="140"/>
      <c r="V37" s="140"/>
      <c r="W37" s="140"/>
      <c r="X37" s="140"/>
      <c r="Y37" s="139">
        <f t="shared" si="14"/>
        <v>0</v>
      </c>
      <c r="Z37" s="139">
        <f t="shared" si="14"/>
        <v>0</v>
      </c>
      <c r="AA37" s="139">
        <f t="shared" si="14"/>
        <v>0</v>
      </c>
      <c r="AB37" s="140">
        <f t="shared" si="12"/>
        <v>0</v>
      </c>
    </row>
    <row r="38" spans="1:28" ht="26.25">
      <c r="A38" s="67"/>
      <c r="B38" s="187"/>
      <c r="C38" s="95">
        <v>6000</v>
      </c>
      <c r="D38" s="141" t="s">
        <v>80</v>
      </c>
      <c r="E38" s="139">
        <v>0</v>
      </c>
      <c r="F38" s="139">
        <v>0</v>
      </c>
      <c r="G38" s="139">
        <v>0</v>
      </c>
      <c r="H38" s="140">
        <f t="shared" si="1"/>
        <v>0</v>
      </c>
      <c r="I38" s="139">
        <v>0</v>
      </c>
      <c r="J38" s="139">
        <v>0</v>
      </c>
      <c r="K38" s="139">
        <v>0</v>
      </c>
      <c r="L38" s="140">
        <f t="shared" si="2"/>
        <v>0</v>
      </c>
      <c r="M38" s="139">
        <v>0</v>
      </c>
      <c r="N38" s="139">
        <v>0</v>
      </c>
      <c r="O38" s="139">
        <v>0</v>
      </c>
      <c r="P38" s="140">
        <f t="shared" si="3"/>
        <v>0</v>
      </c>
      <c r="Q38" s="139">
        <v>0</v>
      </c>
      <c r="R38" s="139">
        <v>0</v>
      </c>
      <c r="S38" s="139">
        <v>0</v>
      </c>
      <c r="T38" s="140">
        <f t="shared" si="4"/>
        <v>0</v>
      </c>
      <c r="U38" s="140"/>
      <c r="V38" s="140"/>
      <c r="W38" s="140"/>
      <c r="X38" s="140"/>
      <c r="Y38" s="139">
        <f t="shared" si="14"/>
        <v>0</v>
      </c>
      <c r="Z38" s="139">
        <f t="shared" si="14"/>
        <v>0</v>
      </c>
      <c r="AA38" s="139">
        <f t="shared" si="14"/>
        <v>0</v>
      </c>
      <c r="AB38" s="140">
        <f t="shared" si="12"/>
        <v>0</v>
      </c>
    </row>
    <row r="39" spans="1:28" ht="52.5">
      <c r="A39" s="67"/>
      <c r="B39" s="185">
        <v>6</v>
      </c>
      <c r="C39" s="84"/>
      <c r="D39" s="142" t="s">
        <v>100</v>
      </c>
      <c r="E39" s="143">
        <f>SUM(E40:E45)</f>
        <v>0</v>
      </c>
      <c r="F39" s="143">
        <f>SUM(F40:F45)</f>
        <v>0</v>
      </c>
      <c r="G39" s="143">
        <f t="shared" ref="G39:AA39" si="15">SUM(G40:G45)</f>
        <v>0</v>
      </c>
      <c r="H39" s="137">
        <f t="shared" si="1"/>
        <v>0</v>
      </c>
      <c r="I39" s="143">
        <f t="shared" si="15"/>
        <v>0</v>
      </c>
      <c r="J39" s="143">
        <f>SUM(J40:J45)</f>
        <v>0</v>
      </c>
      <c r="K39" s="143">
        <f t="shared" si="15"/>
        <v>0</v>
      </c>
      <c r="L39" s="137">
        <f t="shared" si="2"/>
        <v>0</v>
      </c>
      <c r="M39" s="143">
        <f t="shared" si="15"/>
        <v>0</v>
      </c>
      <c r="N39" s="143">
        <f>SUM(N40:N45)</f>
        <v>0</v>
      </c>
      <c r="O39" s="143">
        <f t="shared" si="15"/>
        <v>0</v>
      </c>
      <c r="P39" s="137">
        <f t="shared" si="3"/>
        <v>0</v>
      </c>
      <c r="Q39" s="143">
        <f t="shared" si="15"/>
        <v>0</v>
      </c>
      <c r="R39" s="143">
        <f>SUM(R40:R45)</f>
        <v>0</v>
      </c>
      <c r="S39" s="143">
        <f t="shared" si="15"/>
        <v>0</v>
      </c>
      <c r="T39" s="137">
        <f t="shared" si="4"/>
        <v>0</v>
      </c>
      <c r="U39" s="137"/>
      <c r="V39" s="137"/>
      <c r="W39" s="137"/>
      <c r="X39" s="137"/>
      <c r="Y39" s="143">
        <f t="shared" si="15"/>
        <v>0</v>
      </c>
      <c r="Z39" s="143">
        <f>SUM(Z40:Z45)</f>
        <v>0</v>
      </c>
      <c r="AA39" s="143">
        <f t="shared" si="15"/>
        <v>0</v>
      </c>
      <c r="AB39" s="137">
        <f>Y39+Z39+AA39</f>
        <v>0</v>
      </c>
    </row>
    <row r="40" spans="1:28" ht="26.25">
      <c r="A40" s="67"/>
      <c r="B40" s="186"/>
      <c r="C40" s="95">
        <v>1000</v>
      </c>
      <c r="D40" s="141" t="s">
        <v>75</v>
      </c>
      <c r="E40" s="139">
        <v>0</v>
      </c>
      <c r="F40" s="139">
        <v>0</v>
      </c>
      <c r="G40" s="139">
        <v>0</v>
      </c>
      <c r="H40" s="140">
        <f t="shared" si="1"/>
        <v>0</v>
      </c>
      <c r="I40" s="139">
        <v>0</v>
      </c>
      <c r="J40" s="139">
        <v>0</v>
      </c>
      <c r="K40" s="139">
        <v>0</v>
      </c>
      <c r="L40" s="140">
        <f t="shared" si="2"/>
        <v>0</v>
      </c>
      <c r="M40" s="139">
        <v>0</v>
      </c>
      <c r="N40" s="139">
        <v>0</v>
      </c>
      <c r="O40" s="139">
        <v>0</v>
      </c>
      <c r="P40" s="140">
        <f t="shared" si="3"/>
        <v>0</v>
      </c>
      <c r="Q40" s="139">
        <v>0</v>
      </c>
      <c r="R40" s="139">
        <v>0</v>
      </c>
      <c r="S40" s="139">
        <v>0</v>
      </c>
      <c r="T40" s="140">
        <f t="shared" si="4"/>
        <v>0</v>
      </c>
      <c r="U40" s="140"/>
      <c r="V40" s="140"/>
      <c r="W40" s="140"/>
      <c r="X40" s="140"/>
      <c r="Y40" s="139">
        <f t="shared" ref="Y40:AB55" si="16">+E40-I40-M40-Q40-U40</f>
        <v>0</v>
      </c>
      <c r="Z40" s="139">
        <f t="shared" si="16"/>
        <v>0</v>
      </c>
      <c r="AA40" s="139">
        <f t="shared" si="16"/>
        <v>0</v>
      </c>
      <c r="AB40" s="140">
        <f t="shared" si="12"/>
        <v>0</v>
      </c>
    </row>
    <row r="41" spans="1:28" ht="26.25">
      <c r="A41" s="67"/>
      <c r="B41" s="186"/>
      <c r="C41" s="95">
        <v>2000</v>
      </c>
      <c r="D41" s="141" t="s">
        <v>76</v>
      </c>
      <c r="E41" s="139">
        <v>0</v>
      </c>
      <c r="F41" s="139">
        <v>0</v>
      </c>
      <c r="G41" s="139">
        <v>0</v>
      </c>
      <c r="H41" s="140">
        <f t="shared" si="1"/>
        <v>0</v>
      </c>
      <c r="I41" s="139">
        <v>0</v>
      </c>
      <c r="J41" s="139">
        <v>0</v>
      </c>
      <c r="K41" s="139">
        <v>0</v>
      </c>
      <c r="L41" s="140">
        <f t="shared" si="2"/>
        <v>0</v>
      </c>
      <c r="M41" s="139">
        <v>0</v>
      </c>
      <c r="N41" s="139">
        <v>0</v>
      </c>
      <c r="O41" s="139">
        <v>0</v>
      </c>
      <c r="P41" s="140">
        <f t="shared" si="3"/>
        <v>0</v>
      </c>
      <c r="Q41" s="139">
        <v>0</v>
      </c>
      <c r="R41" s="139">
        <v>0</v>
      </c>
      <c r="S41" s="139">
        <v>0</v>
      </c>
      <c r="T41" s="140">
        <f t="shared" si="4"/>
        <v>0</v>
      </c>
      <c r="U41" s="140"/>
      <c r="V41" s="140"/>
      <c r="W41" s="140"/>
      <c r="X41" s="140"/>
      <c r="Y41" s="139">
        <f t="shared" si="16"/>
        <v>0</v>
      </c>
      <c r="Z41" s="139">
        <f t="shared" si="16"/>
        <v>0</v>
      </c>
      <c r="AA41" s="139">
        <f t="shared" si="16"/>
        <v>0</v>
      </c>
      <c r="AB41" s="140">
        <f t="shared" si="12"/>
        <v>0</v>
      </c>
    </row>
    <row r="42" spans="1:28" ht="26.25">
      <c r="A42" s="67"/>
      <c r="B42" s="186"/>
      <c r="C42" s="95">
        <v>3000</v>
      </c>
      <c r="D42" s="141" t="s">
        <v>77</v>
      </c>
      <c r="E42" s="139">
        <v>0</v>
      </c>
      <c r="F42" s="139">
        <v>0</v>
      </c>
      <c r="G42" s="139">
        <v>0</v>
      </c>
      <c r="H42" s="140">
        <f t="shared" si="1"/>
        <v>0</v>
      </c>
      <c r="I42" s="139">
        <v>0</v>
      </c>
      <c r="J42" s="139">
        <v>0</v>
      </c>
      <c r="K42" s="139">
        <v>0</v>
      </c>
      <c r="L42" s="140">
        <f t="shared" si="2"/>
        <v>0</v>
      </c>
      <c r="M42" s="139">
        <v>0</v>
      </c>
      <c r="N42" s="139">
        <v>0</v>
      </c>
      <c r="O42" s="139">
        <v>0</v>
      </c>
      <c r="P42" s="140">
        <f t="shared" si="3"/>
        <v>0</v>
      </c>
      <c r="Q42" s="139">
        <v>0</v>
      </c>
      <c r="R42" s="139">
        <v>0</v>
      </c>
      <c r="S42" s="139">
        <v>0</v>
      </c>
      <c r="T42" s="140">
        <f t="shared" si="4"/>
        <v>0</v>
      </c>
      <c r="U42" s="140"/>
      <c r="V42" s="140"/>
      <c r="W42" s="140"/>
      <c r="X42" s="140"/>
      <c r="Y42" s="139">
        <f t="shared" si="16"/>
        <v>0</v>
      </c>
      <c r="Z42" s="139">
        <f t="shared" si="16"/>
        <v>0</v>
      </c>
      <c r="AA42" s="139">
        <f t="shared" si="16"/>
        <v>0</v>
      </c>
      <c r="AB42" s="140">
        <f t="shared" si="16"/>
        <v>0</v>
      </c>
    </row>
    <row r="43" spans="1:28" ht="51">
      <c r="A43" s="67"/>
      <c r="B43" s="186"/>
      <c r="C43" s="95">
        <v>4000</v>
      </c>
      <c r="D43" s="141" t="s">
        <v>78</v>
      </c>
      <c r="E43" s="139">
        <v>0</v>
      </c>
      <c r="F43" s="139">
        <v>0</v>
      </c>
      <c r="G43" s="139">
        <v>0</v>
      </c>
      <c r="H43" s="140">
        <f t="shared" si="1"/>
        <v>0</v>
      </c>
      <c r="I43" s="139">
        <v>0</v>
      </c>
      <c r="J43" s="139">
        <v>0</v>
      </c>
      <c r="K43" s="139">
        <v>0</v>
      </c>
      <c r="L43" s="140">
        <f t="shared" si="2"/>
        <v>0</v>
      </c>
      <c r="M43" s="139">
        <v>0</v>
      </c>
      <c r="N43" s="139">
        <v>0</v>
      </c>
      <c r="O43" s="139">
        <v>0</v>
      </c>
      <c r="P43" s="140">
        <f t="shared" si="3"/>
        <v>0</v>
      </c>
      <c r="Q43" s="139">
        <v>0</v>
      </c>
      <c r="R43" s="139">
        <v>0</v>
      </c>
      <c r="S43" s="139">
        <v>0</v>
      </c>
      <c r="T43" s="140">
        <f t="shared" si="4"/>
        <v>0</v>
      </c>
      <c r="U43" s="140"/>
      <c r="V43" s="140"/>
      <c r="W43" s="140"/>
      <c r="X43" s="140"/>
      <c r="Y43" s="139">
        <f t="shared" si="16"/>
        <v>0</v>
      </c>
      <c r="Z43" s="139">
        <f t="shared" si="16"/>
        <v>0</v>
      </c>
      <c r="AA43" s="139">
        <f t="shared" si="16"/>
        <v>0</v>
      </c>
      <c r="AB43" s="140">
        <f t="shared" si="16"/>
        <v>0</v>
      </c>
    </row>
    <row r="44" spans="1:28" ht="26.25">
      <c r="A44" s="67"/>
      <c r="B44" s="186"/>
      <c r="C44" s="95">
        <v>5000</v>
      </c>
      <c r="D44" s="141" t="s">
        <v>79</v>
      </c>
      <c r="E44" s="139">
        <v>0</v>
      </c>
      <c r="F44" s="139">
        <v>0</v>
      </c>
      <c r="G44" s="139">
        <v>0</v>
      </c>
      <c r="H44" s="140">
        <f t="shared" si="1"/>
        <v>0</v>
      </c>
      <c r="I44" s="139">
        <v>0</v>
      </c>
      <c r="J44" s="139">
        <v>0</v>
      </c>
      <c r="K44" s="139">
        <v>0</v>
      </c>
      <c r="L44" s="140">
        <f t="shared" si="2"/>
        <v>0</v>
      </c>
      <c r="M44" s="139">
        <v>0</v>
      </c>
      <c r="N44" s="139">
        <v>0</v>
      </c>
      <c r="O44" s="139">
        <v>0</v>
      </c>
      <c r="P44" s="140">
        <f t="shared" si="3"/>
        <v>0</v>
      </c>
      <c r="Q44" s="139">
        <v>0</v>
      </c>
      <c r="R44" s="139">
        <v>0</v>
      </c>
      <c r="S44" s="139">
        <v>0</v>
      </c>
      <c r="T44" s="140">
        <f t="shared" si="4"/>
        <v>0</v>
      </c>
      <c r="U44" s="140"/>
      <c r="V44" s="140"/>
      <c r="W44" s="140"/>
      <c r="X44" s="140"/>
      <c r="Y44" s="139">
        <f t="shared" si="16"/>
        <v>0</v>
      </c>
      <c r="Z44" s="139">
        <f t="shared" si="16"/>
        <v>0</v>
      </c>
      <c r="AA44" s="139">
        <f t="shared" si="16"/>
        <v>0</v>
      </c>
      <c r="AB44" s="140">
        <f t="shared" si="16"/>
        <v>0</v>
      </c>
    </row>
    <row r="45" spans="1:28" ht="26.25">
      <c r="A45" s="67"/>
      <c r="B45" s="187"/>
      <c r="C45" s="95">
        <v>6000</v>
      </c>
      <c r="D45" s="141" t="s">
        <v>80</v>
      </c>
      <c r="E45" s="139">
        <v>0</v>
      </c>
      <c r="F45" s="139">
        <v>0</v>
      </c>
      <c r="G45" s="139">
        <v>0</v>
      </c>
      <c r="H45" s="140">
        <f t="shared" si="1"/>
        <v>0</v>
      </c>
      <c r="I45" s="139">
        <v>0</v>
      </c>
      <c r="J45" s="139">
        <v>0</v>
      </c>
      <c r="K45" s="139">
        <v>0</v>
      </c>
      <c r="L45" s="140">
        <f t="shared" si="2"/>
        <v>0</v>
      </c>
      <c r="M45" s="139">
        <v>0</v>
      </c>
      <c r="N45" s="139">
        <v>0</v>
      </c>
      <c r="O45" s="139">
        <v>0</v>
      </c>
      <c r="P45" s="140">
        <f t="shared" si="3"/>
        <v>0</v>
      </c>
      <c r="Q45" s="139">
        <v>0</v>
      </c>
      <c r="R45" s="139">
        <v>0</v>
      </c>
      <c r="S45" s="139">
        <v>0</v>
      </c>
      <c r="T45" s="140">
        <f t="shared" si="4"/>
        <v>0</v>
      </c>
      <c r="U45" s="140"/>
      <c r="V45" s="140"/>
      <c r="W45" s="140"/>
      <c r="X45" s="140"/>
      <c r="Y45" s="139">
        <f t="shared" si="16"/>
        <v>0</v>
      </c>
      <c r="Z45" s="139">
        <f t="shared" si="16"/>
        <v>0</v>
      </c>
      <c r="AA45" s="139">
        <f t="shared" si="16"/>
        <v>0</v>
      </c>
      <c r="AB45" s="140">
        <f t="shared" si="16"/>
        <v>0</v>
      </c>
    </row>
    <row r="46" spans="1:28" ht="26.25">
      <c r="A46" s="67"/>
      <c r="B46" s="185">
        <v>7</v>
      </c>
      <c r="C46" s="84"/>
      <c r="D46" s="148" t="s">
        <v>86</v>
      </c>
      <c r="E46" s="143">
        <f>SUM(E47:E52)</f>
        <v>0</v>
      </c>
      <c r="F46" s="143">
        <f>SUM(F47:F52)</f>
        <v>0</v>
      </c>
      <c r="G46" s="143">
        <f t="shared" ref="G46:AA46" si="17">SUM(G47:G52)</f>
        <v>0</v>
      </c>
      <c r="H46" s="137">
        <f t="shared" si="1"/>
        <v>0</v>
      </c>
      <c r="I46" s="143">
        <f t="shared" si="17"/>
        <v>0</v>
      </c>
      <c r="J46" s="143">
        <f>SUM(J47:J52)</f>
        <v>0</v>
      </c>
      <c r="K46" s="143">
        <f t="shared" si="17"/>
        <v>0</v>
      </c>
      <c r="L46" s="137">
        <f t="shared" si="2"/>
        <v>0</v>
      </c>
      <c r="M46" s="143">
        <f t="shared" si="17"/>
        <v>0</v>
      </c>
      <c r="N46" s="143">
        <f>SUM(N47:N52)</f>
        <v>0</v>
      </c>
      <c r="O46" s="143">
        <f t="shared" si="17"/>
        <v>0</v>
      </c>
      <c r="P46" s="137">
        <f t="shared" si="3"/>
        <v>0</v>
      </c>
      <c r="Q46" s="143">
        <f t="shared" si="17"/>
        <v>0</v>
      </c>
      <c r="R46" s="143">
        <f>SUM(R47:R52)</f>
        <v>0</v>
      </c>
      <c r="S46" s="143">
        <f t="shared" si="17"/>
        <v>0</v>
      </c>
      <c r="T46" s="137">
        <f t="shared" si="4"/>
        <v>0</v>
      </c>
      <c r="U46" s="137"/>
      <c r="V46" s="137"/>
      <c r="W46" s="137"/>
      <c r="X46" s="137"/>
      <c r="Y46" s="143">
        <f t="shared" si="17"/>
        <v>0</v>
      </c>
      <c r="Z46" s="143">
        <f>SUM(Z47:Z52)</f>
        <v>0</v>
      </c>
      <c r="AA46" s="143">
        <f t="shared" si="17"/>
        <v>0</v>
      </c>
      <c r="AB46" s="137">
        <f>Y46+Z46+AA46</f>
        <v>0</v>
      </c>
    </row>
    <row r="47" spans="1:28" ht="26.25">
      <c r="A47" s="67"/>
      <c r="B47" s="186"/>
      <c r="C47" s="95">
        <v>1000</v>
      </c>
      <c r="D47" s="141" t="s">
        <v>75</v>
      </c>
      <c r="E47" s="139">
        <v>0</v>
      </c>
      <c r="F47" s="139">
        <v>0</v>
      </c>
      <c r="G47" s="139">
        <v>0</v>
      </c>
      <c r="H47" s="140">
        <f t="shared" si="1"/>
        <v>0</v>
      </c>
      <c r="I47" s="139">
        <v>0</v>
      </c>
      <c r="J47" s="139">
        <v>0</v>
      </c>
      <c r="K47" s="139">
        <v>0</v>
      </c>
      <c r="L47" s="140">
        <f t="shared" si="2"/>
        <v>0</v>
      </c>
      <c r="M47" s="139">
        <v>0</v>
      </c>
      <c r="N47" s="139">
        <v>0</v>
      </c>
      <c r="O47" s="139">
        <v>0</v>
      </c>
      <c r="P47" s="140">
        <f t="shared" si="3"/>
        <v>0</v>
      </c>
      <c r="Q47" s="139">
        <v>0</v>
      </c>
      <c r="R47" s="139">
        <v>0</v>
      </c>
      <c r="S47" s="139">
        <v>0</v>
      </c>
      <c r="T47" s="140">
        <f t="shared" si="4"/>
        <v>0</v>
      </c>
      <c r="U47" s="140"/>
      <c r="V47" s="140"/>
      <c r="W47" s="140"/>
      <c r="X47" s="140"/>
      <c r="Y47" s="139">
        <f t="shared" ref="Y47:AA52" si="18">+E47-I47-M47-Q47-U47</f>
        <v>0</v>
      </c>
      <c r="Z47" s="139">
        <f t="shared" si="18"/>
        <v>0</v>
      </c>
      <c r="AA47" s="139">
        <f t="shared" si="18"/>
        <v>0</v>
      </c>
      <c r="AB47" s="140">
        <f t="shared" si="16"/>
        <v>0</v>
      </c>
    </row>
    <row r="48" spans="1:28" ht="26.25">
      <c r="A48" s="67"/>
      <c r="B48" s="186"/>
      <c r="C48" s="95">
        <v>2000</v>
      </c>
      <c r="D48" s="141" t="s">
        <v>76</v>
      </c>
      <c r="E48" s="139">
        <v>0</v>
      </c>
      <c r="F48" s="139">
        <v>0</v>
      </c>
      <c r="G48" s="139">
        <v>0</v>
      </c>
      <c r="H48" s="140">
        <f t="shared" si="1"/>
        <v>0</v>
      </c>
      <c r="I48" s="139">
        <v>0</v>
      </c>
      <c r="J48" s="139">
        <v>0</v>
      </c>
      <c r="K48" s="139">
        <v>0</v>
      </c>
      <c r="L48" s="140">
        <f t="shared" si="2"/>
        <v>0</v>
      </c>
      <c r="M48" s="139">
        <v>0</v>
      </c>
      <c r="N48" s="139">
        <v>0</v>
      </c>
      <c r="O48" s="139">
        <v>0</v>
      </c>
      <c r="P48" s="140">
        <f t="shared" si="3"/>
        <v>0</v>
      </c>
      <c r="Q48" s="139">
        <v>0</v>
      </c>
      <c r="R48" s="139">
        <v>0</v>
      </c>
      <c r="S48" s="139">
        <v>0</v>
      </c>
      <c r="T48" s="140">
        <f t="shared" si="4"/>
        <v>0</v>
      </c>
      <c r="U48" s="140"/>
      <c r="V48" s="140"/>
      <c r="W48" s="140"/>
      <c r="X48" s="140"/>
      <c r="Y48" s="139">
        <f t="shared" si="18"/>
        <v>0</v>
      </c>
      <c r="Z48" s="139">
        <f t="shared" si="18"/>
        <v>0</v>
      </c>
      <c r="AA48" s="139">
        <f t="shared" si="18"/>
        <v>0</v>
      </c>
      <c r="AB48" s="140">
        <f t="shared" si="16"/>
        <v>0</v>
      </c>
    </row>
    <row r="49" spans="1:28" ht="26.25">
      <c r="A49" s="67"/>
      <c r="B49" s="186"/>
      <c r="C49" s="95">
        <v>3000</v>
      </c>
      <c r="D49" s="141" t="s">
        <v>77</v>
      </c>
      <c r="E49" s="139">
        <v>0</v>
      </c>
      <c r="F49" s="139">
        <v>0</v>
      </c>
      <c r="G49" s="139">
        <v>0</v>
      </c>
      <c r="H49" s="140">
        <f t="shared" si="1"/>
        <v>0</v>
      </c>
      <c r="I49" s="139">
        <v>0</v>
      </c>
      <c r="J49" s="139">
        <v>0</v>
      </c>
      <c r="K49" s="139">
        <v>0</v>
      </c>
      <c r="L49" s="140">
        <f t="shared" si="2"/>
        <v>0</v>
      </c>
      <c r="M49" s="139">
        <v>0</v>
      </c>
      <c r="N49" s="139">
        <v>0</v>
      </c>
      <c r="O49" s="139">
        <v>0</v>
      </c>
      <c r="P49" s="140">
        <f t="shared" si="3"/>
        <v>0</v>
      </c>
      <c r="Q49" s="139">
        <v>0</v>
      </c>
      <c r="R49" s="139">
        <v>0</v>
      </c>
      <c r="S49" s="139">
        <v>0</v>
      </c>
      <c r="T49" s="140">
        <f t="shared" si="4"/>
        <v>0</v>
      </c>
      <c r="U49" s="140"/>
      <c r="V49" s="140"/>
      <c r="W49" s="140"/>
      <c r="X49" s="140"/>
      <c r="Y49" s="139">
        <f t="shared" si="18"/>
        <v>0</v>
      </c>
      <c r="Z49" s="139">
        <f t="shared" si="18"/>
        <v>0</v>
      </c>
      <c r="AA49" s="139">
        <f t="shared" si="18"/>
        <v>0</v>
      </c>
      <c r="AB49" s="140">
        <f t="shared" si="16"/>
        <v>0</v>
      </c>
    </row>
    <row r="50" spans="1:28" ht="51">
      <c r="A50" s="67"/>
      <c r="B50" s="186"/>
      <c r="C50" s="95">
        <v>4000</v>
      </c>
      <c r="D50" s="141" t="s">
        <v>78</v>
      </c>
      <c r="E50" s="139">
        <v>0</v>
      </c>
      <c r="F50" s="139">
        <v>0</v>
      </c>
      <c r="G50" s="139">
        <v>0</v>
      </c>
      <c r="H50" s="140">
        <f t="shared" si="1"/>
        <v>0</v>
      </c>
      <c r="I50" s="139">
        <v>0</v>
      </c>
      <c r="J50" s="139">
        <v>0</v>
      </c>
      <c r="K50" s="139">
        <v>0</v>
      </c>
      <c r="L50" s="140">
        <f t="shared" si="2"/>
        <v>0</v>
      </c>
      <c r="M50" s="139">
        <v>0</v>
      </c>
      <c r="N50" s="139">
        <v>0</v>
      </c>
      <c r="O50" s="139">
        <v>0</v>
      </c>
      <c r="P50" s="140">
        <f t="shared" si="3"/>
        <v>0</v>
      </c>
      <c r="Q50" s="139">
        <v>0</v>
      </c>
      <c r="R50" s="139">
        <v>0</v>
      </c>
      <c r="S50" s="139">
        <v>0</v>
      </c>
      <c r="T50" s="140">
        <f t="shared" si="4"/>
        <v>0</v>
      </c>
      <c r="U50" s="140"/>
      <c r="V50" s="140"/>
      <c r="W50" s="140"/>
      <c r="X50" s="140"/>
      <c r="Y50" s="139">
        <f t="shared" si="18"/>
        <v>0</v>
      </c>
      <c r="Z50" s="139">
        <f t="shared" si="18"/>
        <v>0</v>
      </c>
      <c r="AA50" s="139">
        <f t="shared" si="18"/>
        <v>0</v>
      </c>
      <c r="AB50" s="140">
        <f t="shared" si="16"/>
        <v>0</v>
      </c>
    </row>
    <row r="51" spans="1:28" ht="26.25">
      <c r="A51" s="67"/>
      <c r="B51" s="186"/>
      <c r="C51" s="95">
        <v>5000</v>
      </c>
      <c r="D51" s="141" t="s">
        <v>79</v>
      </c>
      <c r="E51" s="139">
        <v>0</v>
      </c>
      <c r="F51" s="139">
        <v>0</v>
      </c>
      <c r="G51" s="139">
        <v>0</v>
      </c>
      <c r="H51" s="140">
        <f t="shared" si="1"/>
        <v>0</v>
      </c>
      <c r="I51" s="139">
        <v>0</v>
      </c>
      <c r="J51" s="139">
        <v>0</v>
      </c>
      <c r="K51" s="139">
        <v>0</v>
      </c>
      <c r="L51" s="140">
        <f t="shared" si="2"/>
        <v>0</v>
      </c>
      <c r="M51" s="139">
        <v>0</v>
      </c>
      <c r="N51" s="139">
        <v>0</v>
      </c>
      <c r="O51" s="139">
        <v>0</v>
      </c>
      <c r="P51" s="140">
        <f t="shared" si="3"/>
        <v>0</v>
      </c>
      <c r="Q51" s="139">
        <v>0</v>
      </c>
      <c r="R51" s="139">
        <v>0</v>
      </c>
      <c r="S51" s="139">
        <v>0</v>
      </c>
      <c r="T51" s="140">
        <f t="shared" si="4"/>
        <v>0</v>
      </c>
      <c r="U51" s="140"/>
      <c r="V51" s="140"/>
      <c r="W51" s="140"/>
      <c r="X51" s="140"/>
      <c r="Y51" s="139">
        <f t="shared" si="18"/>
        <v>0</v>
      </c>
      <c r="Z51" s="139">
        <f t="shared" si="18"/>
        <v>0</v>
      </c>
      <c r="AA51" s="139">
        <f t="shared" si="18"/>
        <v>0</v>
      </c>
      <c r="AB51" s="140">
        <f t="shared" si="16"/>
        <v>0</v>
      </c>
    </row>
    <row r="52" spans="1:28" ht="26.25">
      <c r="A52" s="67"/>
      <c r="B52" s="187"/>
      <c r="C52" s="95">
        <v>6000</v>
      </c>
      <c r="D52" s="141" t="s">
        <v>80</v>
      </c>
      <c r="E52" s="139">
        <v>0</v>
      </c>
      <c r="F52" s="139">
        <v>0</v>
      </c>
      <c r="G52" s="139">
        <v>0</v>
      </c>
      <c r="H52" s="140">
        <f t="shared" si="1"/>
        <v>0</v>
      </c>
      <c r="I52" s="139">
        <v>0</v>
      </c>
      <c r="J52" s="139">
        <v>0</v>
      </c>
      <c r="K52" s="139">
        <v>0</v>
      </c>
      <c r="L52" s="140">
        <f t="shared" si="2"/>
        <v>0</v>
      </c>
      <c r="M52" s="139">
        <v>0</v>
      </c>
      <c r="N52" s="139">
        <v>0</v>
      </c>
      <c r="O52" s="139">
        <v>0</v>
      </c>
      <c r="P52" s="140">
        <f t="shared" si="3"/>
        <v>0</v>
      </c>
      <c r="Q52" s="139">
        <v>0</v>
      </c>
      <c r="R52" s="139">
        <v>0</v>
      </c>
      <c r="S52" s="139">
        <v>0</v>
      </c>
      <c r="T52" s="140">
        <f t="shared" si="4"/>
        <v>0</v>
      </c>
      <c r="U52" s="140"/>
      <c r="V52" s="140"/>
      <c r="W52" s="140"/>
      <c r="X52" s="140"/>
      <c r="Y52" s="139">
        <f t="shared" si="18"/>
        <v>0</v>
      </c>
      <c r="Z52" s="139">
        <f t="shared" si="18"/>
        <v>0</v>
      </c>
      <c r="AA52" s="139">
        <f t="shared" si="18"/>
        <v>0</v>
      </c>
      <c r="AB52" s="140">
        <f t="shared" si="16"/>
        <v>0</v>
      </c>
    </row>
    <row r="53" spans="1:28" ht="26.25">
      <c r="A53" s="67"/>
      <c r="B53" s="185">
        <v>8</v>
      </c>
      <c r="C53" s="84"/>
      <c r="D53" s="148" t="s">
        <v>101</v>
      </c>
      <c r="E53" s="143">
        <f>SUM(E54:E59)</f>
        <v>13000000</v>
      </c>
      <c r="F53" s="143">
        <f>SUM(F54:F59)</f>
        <v>0</v>
      </c>
      <c r="G53" s="143">
        <f t="shared" ref="G53:AA53" si="19">SUM(G54:G59)</f>
        <v>0</v>
      </c>
      <c r="H53" s="137">
        <f t="shared" si="1"/>
        <v>13000000</v>
      </c>
      <c r="I53" s="143">
        <f t="shared" si="19"/>
        <v>0</v>
      </c>
      <c r="J53" s="143">
        <f>SUM(J54:J59)</f>
        <v>0</v>
      </c>
      <c r="K53" s="143">
        <f t="shared" si="19"/>
        <v>0</v>
      </c>
      <c r="L53" s="137">
        <f t="shared" si="2"/>
        <v>0</v>
      </c>
      <c r="M53" s="143">
        <f t="shared" si="19"/>
        <v>0</v>
      </c>
      <c r="N53" s="143">
        <f>SUM(N54:N59)</f>
        <v>0</v>
      </c>
      <c r="O53" s="143">
        <f t="shared" si="19"/>
        <v>0</v>
      </c>
      <c r="P53" s="137">
        <f t="shared" si="3"/>
        <v>0</v>
      </c>
      <c r="Q53" s="143">
        <f t="shared" si="19"/>
        <v>0</v>
      </c>
      <c r="R53" s="143">
        <f>SUM(R54:R59)</f>
        <v>0</v>
      </c>
      <c r="S53" s="143">
        <f t="shared" si="19"/>
        <v>0</v>
      </c>
      <c r="T53" s="137">
        <f t="shared" si="4"/>
        <v>0</v>
      </c>
      <c r="U53" s="137"/>
      <c r="V53" s="137"/>
      <c r="W53" s="137"/>
      <c r="X53" s="137"/>
      <c r="Y53" s="143">
        <f t="shared" si="19"/>
        <v>13000000</v>
      </c>
      <c r="Z53" s="143">
        <f>SUM(Z54:Z59)</f>
        <v>0</v>
      </c>
      <c r="AA53" s="143">
        <f t="shared" si="19"/>
        <v>0</v>
      </c>
      <c r="AB53" s="137">
        <f>Y53+Z53+AA53</f>
        <v>13000000</v>
      </c>
    </row>
    <row r="54" spans="1:28" ht="26.25">
      <c r="A54" s="67"/>
      <c r="B54" s="186"/>
      <c r="C54" s="95">
        <v>1000</v>
      </c>
      <c r="D54" s="141" t="s">
        <v>75</v>
      </c>
      <c r="E54" s="139">
        <v>0</v>
      </c>
      <c r="F54" s="139">
        <v>0</v>
      </c>
      <c r="G54" s="139">
        <v>0</v>
      </c>
      <c r="H54" s="140">
        <f t="shared" si="1"/>
        <v>0</v>
      </c>
      <c r="I54" s="139">
        <v>0</v>
      </c>
      <c r="J54" s="139">
        <v>0</v>
      </c>
      <c r="K54" s="139">
        <v>0</v>
      </c>
      <c r="L54" s="140">
        <f t="shared" si="2"/>
        <v>0</v>
      </c>
      <c r="M54" s="139">
        <v>0</v>
      </c>
      <c r="N54" s="139">
        <v>0</v>
      </c>
      <c r="O54" s="139">
        <v>0</v>
      </c>
      <c r="P54" s="140">
        <f t="shared" si="3"/>
        <v>0</v>
      </c>
      <c r="Q54" s="139">
        <v>0</v>
      </c>
      <c r="R54" s="139">
        <v>0</v>
      </c>
      <c r="S54" s="139">
        <v>0</v>
      </c>
      <c r="T54" s="140">
        <f t="shared" si="4"/>
        <v>0</v>
      </c>
      <c r="U54" s="140"/>
      <c r="V54" s="140"/>
      <c r="W54" s="140"/>
      <c r="X54" s="140"/>
      <c r="Y54" s="139">
        <f t="shared" ref="Y54:AB69" si="20">+E54-I54-M54-Q54-U54</f>
        <v>0</v>
      </c>
      <c r="Z54" s="139">
        <f t="shared" si="20"/>
        <v>0</v>
      </c>
      <c r="AA54" s="139">
        <f t="shared" si="20"/>
        <v>0</v>
      </c>
      <c r="AB54" s="140">
        <f t="shared" si="16"/>
        <v>0</v>
      </c>
    </row>
    <row r="55" spans="1:28" ht="26.25">
      <c r="A55" s="67"/>
      <c r="B55" s="186"/>
      <c r="C55" s="95">
        <v>2000</v>
      </c>
      <c r="D55" s="141" t="s">
        <v>76</v>
      </c>
      <c r="E55" s="139">
        <v>0</v>
      </c>
      <c r="F55" s="139">
        <v>0</v>
      </c>
      <c r="G55" s="139">
        <v>0</v>
      </c>
      <c r="H55" s="140">
        <f t="shared" si="1"/>
        <v>0</v>
      </c>
      <c r="I55" s="139">
        <v>0</v>
      </c>
      <c r="J55" s="139">
        <v>0</v>
      </c>
      <c r="K55" s="139">
        <v>0</v>
      </c>
      <c r="L55" s="140">
        <f t="shared" si="2"/>
        <v>0</v>
      </c>
      <c r="M55" s="139">
        <v>0</v>
      </c>
      <c r="N55" s="139">
        <v>0</v>
      </c>
      <c r="O55" s="139">
        <v>0</v>
      </c>
      <c r="P55" s="140">
        <f t="shared" si="3"/>
        <v>0</v>
      </c>
      <c r="Q55" s="139">
        <v>0</v>
      </c>
      <c r="R55" s="139">
        <v>0</v>
      </c>
      <c r="S55" s="139">
        <v>0</v>
      </c>
      <c r="T55" s="140">
        <f t="shared" si="4"/>
        <v>0</v>
      </c>
      <c r="U55" s="140"/>
      <c r="V55" s="140"/>
      <c r="W55" s="140"/>
      <c r="X55" s="140"/>
      <c r="Y55" s="139">
        <f t="shared" si="20"/>
        <v>0</v>
      </c>
      <c r="Z55" s="139">
        <f t="shared" si="20"/>
        <v>0</v>
      </c>
      <c r="AA55" s="139">
        <f t="shared" si="20"/>
        <v>0</v>
      </c>
      <c r="AB55" s="140">
        <f t="shared" si="16"/>
        <v>0</v>
      </c>
    </row>
    <row r="56" spans="1:28" ht="26.25">
      <c r="A56" s="67"/>
      <c r="B56" s="186"/>
      <c r="C56" s="95">
        <v>3000</v>
      </c>
      <c r="D56" s="141" t="s">
        <v>77</v>
      </c>
      <c r="E56" s="139">
        <v>0</v>
      </c>
      <c r="F56" s="139">
        <v>0</v>
      </c>
      <c r="G56" s="139">
        <v>0</v>
      </c>
      <c r="H56" s="140">
        <f t="shared" si="1"/>
        <v>0</v>
      </c>
      <c r="I56" s="139">
        <v>0</v>
      </c>
      <c r="J56" s="139">
        <v>0</v>
      </c>
      <c r="K56" s="139">
        <v>0</v>
      </c>
      <c r="L56" s="140">
        <f t="shared" si="2"/>
        <v>0</v>
      </c>
      <c r="M56" s="139">
        <v>0</v>
      </c>
      <c r="N56" s="139">
        <v>0</v>
      </c>
      <c r="O56" s="139">
        <v>0</v>
      </c>
      <c r="P56" s="140">
        <f t="shared" si="3"/>
        <v>0</v>
      </c>
      <c r="Q56" s="139">
        <v>0</v>
      </c>
      <c r="R56" s="139">
        <v>0</v>
      </c>
      <c r="S56" s="139">
        <v>0</v>
      </c>
      <c r="T56" s="140">
        <f t="shared" si="4"/>
        <v>0</v>
      </c>
      <c r="U56" s="140"/>
      <c r="V56" s="140"/>
      <c r="W56" s="140"/>
      <c r="X56" s="140"/>
      <c r="Y56" s="139">
        <f t="shared" si="20"/>
        <v>0</v>
      </c>
      <c r="Z56" s="139">
        <f t="shared" si="20"/>
        <v>0</v>
      </c>
      <c r="AA56" s="139">
        <f t="shared" si="20"/>
        <v>0</v>
      </c>
      <c r="AB56" s="140">
        <f t="shared" si="20"/>
        <v>0</v>
      </c>
    </row>
    <row r="57" spans="1:28" ht="51">
      <c r="A57" s="67"/>
      <c r="B57" s="186"/>
      <c r="C57" s="95">
        <v>4000</v>
      </c>
      <c r="D57" s="141" t="s">
        <v>78</v>
      </c>
      <c r="E57" s="139">
        <v>0</v>
      </c>
      <c r="F57" s="139">
        <v>0</v>
      </c>
      <c r="G57" s="139">
        <v>0</v>
      </c>
      <c r="H57" s="140">
        <f t="shared" si="1"/>
        <v>0</v>
      </c>
      <c r="I57" s="139">
        <v>0</v>
      </c>
      <c r="J57" s="139">
        <v>0</v>
      </c>
      <c r="K57" s="139">
        <v>0</v>
      </c>
      <c r="L57" s="140">
        <f t="shared" si="2"/>
        <v>0</v>
      </c>
      <c r="M57" s="139">
        <v>0</v>
      </c>
      <c r="N57" s="139">
        <v>0</v>
      </c>
      <c r="O57" s="139">
        <v>0</v>
      </c>
      <c r="P57" s="140">
        <f t="shared" si="3"/>
        <v>0</v>
      </c>
      <c r="Q57" s="139">
        <v>0</v>
      </c>
      <c r="R57" s="139">
        <v>0</v>
      </c>
      <c r="S57" s="139">
        <v>0</v>
      </c>
      <c r="T57" s="140">
        <f t="shared" si="4"/>
        <v>0</v>
      </c>
      <c r="U57" s="140"/>
      <c r="V57" s="140"/>
      <c r="W57" s="140"/>
      <c r="X57" s="140"/>
      <c r="Y57" s="139">
        <f t="shared" si="20"/>
        <v>0</v>
      </c>
      <c r="Z57" s="139">
        <f t="shared" si="20"/>
        <v>0</v>
      </c>
      <c r="AA57" s="139">
        <f t="shared" si="20"/>
        <v>0</v>
      </c>
      <c r="AB57" s="140">
        <f t="shared" si="20"/>
        <v>0</v>
      </c>
    </row>
    <row r="58" spans="1:28" ht="26.25">
      <c r="A58" s="67"/>
      <c r="B58" s="186"/>
      <c r="C58" s="95">
        <v>5000</v>
      </c>
      <c r="D58" s="141" t="s">
        <v>79</v>
      </c>
      <c r="E58" s="139">
        <v>0</v>
      </c>
      <c r="F58" s="139">
        <v>0</v>
      </c>
      <c r="G58" s="139">
        <v>0</v>
      </c>
      <c r="H58" s="140">
        <f t="shared" si="1"/>
        <v>0</v>
      </c>
      <c r="I58" s="139">
        <v>0</v>
      </c>
      <c r="J58" s="139">
        <v>0</v>
      </c>
      <c r="K58" s="139">
        <v>0</v>
      </c>
      <c r="L58" s="140">
        <f t="shared" si="2"/>
        <v>0</v>
      </c>
      <c r="M58" s="139">
        <v>0</v>
      </c>
      <c r="N58" s="139">
        <v>0</v>
      </c>
      <c r="O58" s="139">
        <v>0</v>
      </c>
      <c r="P58" s="140">
        <f t="shared" si="3"/>
        <v>0</v>
      </c>
      <c r="Q58" s="139">
        <v>0</v>
      </c>
      <c r="R58" s="139">
        <v>0</v>
      </c>
      <c r="S58" s="139">
        <v>0</v>
      </c>
      <c r="T58" s="140">
        <f t="shared" si="4"/>
        <v>0</v>
      </c>
      <c r="U58" s="140"/>
      <c r="V58" s="140"/>
      <c r="W58" s="140"/>
      <c r="X58" s="140"/>
      <c r="Y58" s="139">
        <f t="shared" si="20"/>
        <v>0</v>
      </c>
      <c r="Z58" s="139">
        <f t="shared" si="20"/>
        <v>0</v>
      </c>
      <c r="AA58" s="139">
        <f t="shared" si="20"/>
        <v>0</v>
      </c>
      <c r="AB58" s="140">
        <f t="shared" si="20"/>
        <v>0</v>
      </c>
    </row>
    <row r="59" spans="1:28" ht="26.25">
      <c r="A59" s="67"/>
      <c r="B59" s="187"/>
      <c r="C59" s="95">
        <v>6000</v>
      </c>
      <c r="D59" s="141" t="s">
        <v>80</v>
      </c>
      <c r="E59" s="139">
        <v>13000000</v>
      </c>
      <c r="F59" s="139">
        <v>0</v>
      </c>
      <c r="G59" s="139">
        <v>0</v>
      </c>
      <c r="H59" s="140">
        <f t="shared" si="1"/>
        <v>13000000</v>
      </c>
      <c r="I59" s="139">
        <v>0</v>
      </c>
      <c r="J59" s="139">
        <v>0</v>
      </c>
      <c r="K59" s="139">
        <v>0</v>
      </c>
      <c r="L59" s="140">
        <f t="shared" si="2"/>
        <v>0</v>
      </c>
      <c r="M59" s="139">
        <v>0</v>
      </c>
      <c r="N59" s="139">
        <v>0</v>
      </c>
      <c r="O59" s="139">
        <v>0</v>
      </c>
      <c r="P59" s="140">
        <f t="shared" si="3"/>
        <v>0</v>
      </c>
      <c r="Q59" s="139">
        <v>0</v>
      </c>
      <c r="R59" s="139">
        <v>0</v>
      </c>
      <c r="S59" s="139">
        <v>0</v>
      </c>
      <c r="T59" s="140">
        <f t="shared" si="4"/>
        <v>0</v>
      </c>
      <c r="U59" s="140"/>
      <c r="V59" s="140"/>
      <c r="W59" s="140"/>
      <c r="X59" s="140"/>
      <c r="Y59" s="139">
        <f t="shared" si="20"/>
        <v>13000000</v>
      </c>
      <c r="Z59" s="139">
        <f t="shared" si="20"/>
        <v>0</v>
      </c>
      <c r="AA59" s="139">
        <f t="shared" si="20"/>
        <v>0</v>
      </c>
      <c r="AB59" s="140">
        <f t="shared" si="20"/>
        <v>13000000</v>
      </c>
    </row>
    <row r="60" spans="1:28" ht="78.75">
      <c r="A60" s="67"/>
      <c r="B60" s="185">
        <v>9</v>
      </c>
      <c r="C60" s="84"/>
      <c r="D60" s="142" t="s">
        <v>102</v>
      </c>
      <c r="E60" s="143">
        <f>SUM(E61:E66)</f>
        <v>2000000</v>
      </c>
      <c r="F60" s="143">
        <f>SUM(F61:F66)</f>
        <v>0</v>
      </c>
      <c r="G60" s="143">
        <f t="shared" ref="G60:AA60" si="21">SUM(G61:G66)</f>
        <v>0</v>
      </c>
      <c r="H60" s="137">
        <f t="shared" si="1"/>
        <v>2000000</v>
      </c>
      <c r="I60" s="143">
        <f t="shared" si="21"/>
        <v>0</v>
      </c>
      <c r="J60" s="143">
        <f>SUM(J61:J66)</f>
        <v>0</v>
      </c>
      <c r="K60" s="143">
        <f t="shared" si="21"/>
        <v>0</v>
      </c>
      <c r="L60" s="137">
        <f t="shared" si="2"/>
        <v>0</v>
      </c>
      <c r="M60" s="143">
        <f t="shared" si="21"/>
        <v>0</v>
      </c>
      <c r="N60" s="143">
        <f>SUM(N61:N66)</f>
        <v>0</v>
      </c>
      <c r="O60" s="143">
        <f t="shared" si="21"/>
        <v>0</v>
      </c>
      <c r="P60" s="137">
        <f t="shared" si="3"/>
        <v>0</v>
      </c>
      <c r="Q60" s="143">
        <f t="shared" si="21"/>
        <v>0</v>
      </c>
      <c r="R60" s="143">
        <f>SUM(R61:R66)</f>
        <v>0</v>
      </c>
      <c r="S60" s="143">
        <f t="shared" si="21"/>
        <v>0</v>
      </c>
      <c r="T60" s="137">
        <f t="shared" si="4"/>
        <v>0</v>
      </c>
      <c r="U60" s="137"/>
      <c r="V60" s="137"/>
      <c r="W60" s="137"/>
      <c r="X60" s="137"/>
      <c r="Y60" s="143">
        <f t="shared" si="21"/>
        <v>2000000</v>
      </c>
      <c r="Z60" s="143">
        <f>SUM(Z61:Z66)</f>
        <v>0</v>
      </c>
      <c r="AA60" s="143">
        <f t="shared" si="21"/>
        <v>0</v>
      </c>
      <c r="AB60" s="137">
        <f>Y60+Z60+AA60</f>
        <v>2000000</v>
      </c>
    </row>
    <row r="61" spans="1:28" ht="26.25">
      <c r="A61" s="67"/>
      <c r="B61" s="186"/>
      <c r="C61" s="95">
        <v>1000</v>
      </c>
      <c r="D61" s="141" t="s">
        <v>75</v>
      </c>
      <c r="E61" s="139">
        <v>0</v>
      </c>
      <c r="F61" s="139">
        <v>0</v>
      </c>
      <c r="G61" s="139">
        <v>0</v>
      </c>
      <c r="H61" s="140">
        <f t="shared" si="1"/>
        <v>0</v>
      </c>
      <c r="I61" s="139">
        <v>0</v>
      </c>
      <c r="J61" s="139">
        <v>0</v>
      </c>
      <c r="K61" s="139">
        <v>0</v>
      </c>
      <c r="L61" s="140">
        <f t="shared" si="2"/>
        <v>0</v>
      </c>
      <c r="M61" s="139">
        <v>0</v>
      </c>
      <c r="N61" s="139">
        <v>0</v>
      </c>
      <c r="O61" s="139">
        <v>0</v>
      </c>
      <c r="P61" s="140">
        <f t="shared" si="3"/>
        <v>0</v>
      </c>
      <c r="Q61" s="139">
        <v>0</v>
      </c>
      <c r="R61" s="139">
        <v>0</v>
      </c>
      <c r="S61" s="139">
        <v>0</v>
      </c>
      <c r="T61" s="140">
        <f t="shared" si="4"/>
        <v>0</v>
      </c>
      <c r="U61" s="140"/>
      <c r="V61" s="140"/>
      <c r="W61" s="140"/>
      <c r="X61" s="140"/>
      <c r="Y61" s="139">
        <f t="shared" ref="Y61:AA66" si="22">+E61-I61-M61-Q61-U61</f>
        <v>0</v>
      </c>
      <c r="Z61" s="139">
        <f t="shared" si="22"/>
        <v>0</v>
      </c>
      <c r="AA61" s="139">
        <f t="shared" si="22"/>
        <v>0</v>
      </c>
      <c r="AB61" s="140">
        <f t="shared" si="20"/>
        <v>0</v>
      </c>
    </row>
    <row r="62" spans="1:28" ht="26.25">
      <c r="A62" s="67"/>
      <c r="B62" s="186"/>
      <c r="C62" s="95">
        <v>2000</v>
      </c>
      <c r="D62" s="141" t="s">
        <v>76</v>
      </c>
      <c r="E62" s="139">
        <v>2000000</v>
      </c>
      <c r="F62" s="139">
        <v>0</v>
      </c>
      <c r="G62" s="139">
        <v>0</v>
      </c>
      <c r="H62" s="140">
        <f t="shared" si="1"/>
        <v>2000000</v>
      </c>
      <c r="I62" s="139">
        <v>0</v>
      </c>
      <c r="J62" s="139">
        <v>0</v>
      </c>
      <c r="K62" s="139">
        <v>0</v>
      </c>
      <c r="L62" s="140">
        <f t="shared" si="2"/>
        <v>0</v>
      </c>
      <c r="M62" s="139">
        <v>0</v>
      </c>
      <c r="N62" s="139">
        <v>0</v>
      </c>
      <c r="O62" s="139">
        <v>0</v>
      </c>
      <c r="P62" s="140">
        <f t="shared" si="3"/>
        <v>0</v>
      </c>
      <c r="Q62" s="139">
        <v>0</v>
      </c>
      <c r="R62" s="139">
        <v>0</v>
      </c>
      <c r="S62" s="139">
        <v>0</v>
      </c>
      <c r="T62" s="140">
        <f t="shared" si="4"/>
        <v>0</v>
      </c>
      <c r="U62" s="140"/>
      <c r="V62" s="140"/>
      <c r="W62" s="140"/>
      <c r="X62" s="140"/>
      <c r="Y62" s="139">
        <f t="shared" si="22"/>
        <v>2000000</v>
      </c>
      <c r="Z62" s="139">
        <f t="shared" si="22"/>
        <v>0</v>
      </c>
      <c r="AA62" s="139">
        <f t="shared" si="22"/>
        <v>0</v>
      </c>
      <c r="AB62" s="140">
        <f t="shared" si="20"/>
        <v>2000000</v>
      </c>
    </row>
    <row r="63" spans="1:28" ht="26.25">
      <c r="A63" s="67"/>
      <c r="B63" s="186"/>
      <c r="C63" s="95">
        <v>3000</v>
      </c>
      <c r="D63" s="138" t="s">
        <v>77</v>
      </c>
      <c r="E63" s="139">
        <v>0</v>
      </c>
      <c r="F63" s="139">
        <v>0</v>
      </c>
      <c r="G63" s="139">
        <v>0</v>
      </c>
      <c r="H63" s="140">
        <f t="shared" si="1"/>
        <v>0</v>
      </c>
      <c r="I63" s="139">
        <v>0</v>
      </c>
      <c r="J63" s="139">
        <v>0</v>
      </c>
      <c r="K63" s="139">
        <v>0</v>
      </c>
      <c r="L63" s="140">
        <f t="shared" si="2"/>
        <v>0</v>
      </c>
      <c r="M63" s="139">
        <v>0</v>
      </c>
      <c r="N63" s="139">
        <v>0</v>
      </c>
      <c r="O63" s="139">
        <v>0</v>
      </c>
      <c r="P63" s="140">
        <f t="shared" si="3"/>
        <v>0</v>
      </c>
      <c r="Q63" s="139">
        <v>0</v>
      </c>
      <c r="R63" s="139">
        <v>0</v>
      </c>
      <c r="S63" s="139">
        <v>0</v>
      </c>
      <c r="T63" s="140">
        <f t="shared" si="4"/>
        <v>0</v>
      </c>
      <c r="U63" s="140"/>
      <c r="V63" s="140"/>
      <c r="W63" s="140"/>
      <c r="X63" s="140"/>
      <c r="Y63" s="139">
        <f t="shared" si="22"/>
        <v>0</v>
      </c>
      <c r="Z63" s="139">
        <f t="shared" si="22"/>
        <v>0</v>
      </c>
      <c r="AA63" s="139">
        <f t="shared" si="22"/>
        <v>0</v>
      </c>
      <c r="AB63" s="140">
        <f t="shared" si="20"/>
        <v>0</v>
      </c>
    </row>
    <row r="64" spans="1:28" ht="51">
      <c r="A64" s="67"/>
      <c r="B64" s="186"/>
      <c r="C64" s="95">
        <v>4000</v>
      </c>
      <c r="D64" s="138" t="s">
        <v>78</v>
      </c>
      <c r="E64" s="139">
        <v>0</v>
      </c>
      <c r="F64" s="139">
        <v>0</v>
      </c>
      <c r="G64" s="139">
        <v>0</v>
      </c>
      <c r="H64" s="140">
        <f t="shared" si="1"/>
        <v>0</v>
      </c>
      <c r="I64" s="139">
        <v>0</v>
      </c>
      <c r="J64" s="139">
        <v>0</v>
      </c>
      <c r="K64" s="139">
        <v>0</v>
      </c>
      <c r="L64" s="140">
        <f t="shared" si="2"/>
        <v>0</v>
      </c>
      <c r="M64" s="139">
        <v>0</v>
      </c>
      <c r="N64" s="139">
        <v>0</v>
      </c>
      <c r="O64" s="139">
        <v>0</v>
      </c>
      <c r="P64" s="140">
        <f t="shared" si="3"/>
        <v>0</v>
      </c>
      <c r="Q64" s="139">
        <v>0</v>
      </c>
      <c r="R64" s="139">
        <v>0</v>
      </c>
      <c r="S64" s="139">
        <v>0</v>
      </c>
      <c r="T64" s="140">
        <f t="shared" si="4"/>
        <v>0</v>
      </c>
      <c r="U64" s="140"/>
      <c r="V64" s="140"/>
      <c r="W64" s="140"/>
      <c r="X64" s="140"/>
      <c r="Y64" s="139">
        <f t="shared" si="22"/>
        <v>0</v>
      </c>
      <c r="Z64" s="139">
        <f t="shared" si="22"/>
        <v>0</v>
      </c>
      <c r="AA64" s="139">
        <f t="shared" si="22"/>
        <v>0</v>
      </c>
      <c r="AB64" s="140">
        <f t="shared" si="20"/>
        <v>0</v>
      </c>
    </row>
    <row r="65" spans="1:28" ht="26.25">
      <c r="A65" s="67"/>
      <c r="B65" s="186"/>
      <c r="C65" s="95">
        <v>5000</v>
      </c>
      <c r="D65" s="138" t="s">
        <v>79</v>
      </c>
      <c r="E65" s="139">
        <v>0</v>
      </c>
      <c r="F65" s="139">
        <v>0</v>
      </c>
      <c r="G65" s="139">
        <v>0</v>
      </c>
      <c r="H65" s="140">
        <f t="shared" si="1"/>
        <v>0</v>
      </c>
      <c r="I65" s="139">
        <v>0</v>
      </c>
      <c r="J65" s="139">
        <v>0</v>
      </c>
      <c r="K65" s="139">
        <v>0</v>
      </c>
      <c r="L65" s="140">
        <f t="shared" si="2"/>
        <v>0</v>
      </c>
      <c r="M65" s="139">
        <v>0</v>
      </c>
      <c r="N65" s="139">
        <v>0</v>
      </c>
      <c r="O65" s="139">
        <v>0</v>
      </c>
      <c r="P65" s="140">
        <f t="shared" si="3"/>
        <v>0</v>
      </c>
      <c r="Q65" s="139">
        <v>0</v>
      </c>
      <c r="R65" s="139">
        <v>0</v>
      </c>
      <c r="S65" s="139">
        <v>0</v>
      </c>
      <c r="T65" s="140">
        <f t="shared" si="4"/>
        <v>0</v>
      </c>
      <c r="U65" s="140"/>
      <c r="V65" s="140"/>
      <c r="W65" s="140"/>
      <c r="X65" s="140"/>
      <c r="Y65" s="139">
        <f t="shared" si="22"/>
        <v>0</v>
      </c>
      <c r="Z65" s="139">
        <f t="shared" si="22"/>
        <v>0</v>
      </c>
      <c r="AA65" s="139">
        <f t="shared" si="22"/>
        <v>0</v>
      </c>
      <c r="AB65" s="140">
        <f t="shared" si="20"/>
        <v>0</v>
      </c>
    </row>
    <row r="66" spans="1:28" ht="26.25">
      <c r="A66" s="67"/>
      <c r="B66" s="187"/>
      <c r="C66" s="95">
        <v>6000</v>
      </c>
      <c r="D66" s="141" t="s">
        <v>80</v>
      </c>
      <c r="E66" s="139">
        <v>0</v>
      </c>
      <c r="F66" s="139">
        <v>0</v>
      </c>
      <c r="G66" s="139">
        <v>0</v>
      </c>
      <c r="H66" s="140">
        <f t="shared" si="1"/>
        <v>0</v>
      </c>
      <c r="I66" s="139">
        <v>0</v>
      </c>
      <c r="J66" s="139">
        <v>0</v>
      </c>
      <c r="K66" s="139">
        <v>0</v>
      </c>
      <c r="L66" s="140">
        <f t="shared" si="2"/>
        <v>0</v>
      </c>
      <c r="M66" s="139">
        <v>0</v>
      </c>
      <c r="N66" s="139">
        <v>0</v>
      </c>
      <c r="O66" s="139">
        <v>0</v>
      </c>
      <c r="P66" s="140">
        <f t="shared" si="3"/>
        <v>0</v>
      </c>
      <c r="Q66" s="139">
        <v>0</v>
      </c>
      <c r="R66" s="139">
        <v>0</v>
      </c>
      <c r="S66" s="139">
        <v>0</v>
      </c>
      <c r="T66" s="140">
        <f t="shared" si="4"/>
        <v>0</v>
      </c>
      <c r="U66" s="140"/>
      <c r="V66" s="140"/>
      <c r="W66" s="140"/>
      <c r="X66" s="140"/>
      <c r="Y66" s="139">
        <f t="shared" si="22"/>
        <v>0</v>
      </c>
      <c r="Z66" s="139">
        <f t="shared" si="22"/>
        <v>0</v>
      </c>
      <c r="AA66" s="139">
        <f t="shared" si="22"/>
        <v>0</v>
      </c>
      <c r="AB66" s="140">
        <f t="shared" si="20"/>
        <v>0</v>
      </c>
    </row>
    <row r="67" spans="1:28" ht="26.25">
      <c r="A67" s="67"/>
      <c r="B67" s="185">
        <v>10</v>
      </c>
      <c r="C67" s="84"/>
      <c r="D67" s="148" t="s">
        <v>57</v>
      </c>
      <c r="E67" s="143">
        <f>SUM(E68:E73)</f>
        <v>38398373.189999998</v>
      </c>
      <c r="F67" s="143">
        <f>SUM(F68:F73)</f>
        <v>2796758.42</v>
      </c>
      <c r="G67" s="143">
        <f t="shared" ref="G67:AA67" si="23">SUM(G68:G73)</f>
        <v>8020000</v>
      </c>
      <c r="H67" s="137">
        <f t="shared" si="1"/>
        <v>49215131.609999999</v>
      </c>
      <c r="I67" s="143">
        <f t="shared" si="23"/>
        <v>0</v>
      </c>
      <c r="J67" s="143">
        <f>SUM(J68:J73)</f>
        <v>0</v>
      </c>
      <c r="K67" s="143">
        <f t="shared" si="23"/>
        <v>0</v>
      </c>
      <c r="L67" s="137">
        <f t="shared" si="2"/>
        <v>0</v>
      </c>
      <c r="M67" s="143">
        <f t="shared" si="23"/>
        <v>0</v>
      </c>
      <c r="N67" s="143">
        <f>SUM(N68:N73)</f>
        <v>0</v>
      </c>
      <c r="O67" s="143">
        <f t="shared" si="23"/>
        <v>0</v>
      </c>
      <c r="P67" s="137">
        <f t="shared" si="3"/>
        <v>0</v>
      </c>
      <c r="Q67" s="143">
        <f t="shared" si="23"/>
        <v>0</v>
      </c>
      <c r="R67" s="143">
        <f>SUM(R68:R73)</f>
        <v>0</v>
      </c>
      <c r="S67" s="143">
        <f t="shared" si="23"/>
        <v>0</v>
      </c>
      <c r="T67" s="137">
        <f t="shared" si="4"/>
        <v>0</v>
      </c>
      <c r="U67" s="137">
        <f>SUM(U68:U73)</f>
        <v>0</v>
      </c>
      <c r="V67" s="137">
        <f t="shared" ref="V67:X67" si="24">SUM(V68:V73)</f>
        <v>0</v>
      </c>
      <c r="W67" s="137">
        <f t="shared" si="24"/>
        <v>0</v>
      </c>
      <c r="X67" s="137">
        <f t="shared" si="24"/>
        <v>0</v>
      </c>
      <c r="Y67" s="143">
        <f t="shared" si="23"/>
        <v>38398373.189999998</v>
      </c>
      <c r="Z67" s="143">
        <f>SUM(Z68:Z73)</f>
        <v>2796758.42</v>
      </c>
      <c r="AA67" s="143">
        <f t="shared" si="23"/>
        <v>8020000</v>
      </c>
      <c r="AB67" s="137">
        <f>Y67+Z67+AA67</f>
        <v>49215131.609999999</v>
      </c>
    </row>
    <row r="68" spans="1:28" ht="26.25">
      <c r="A68" s="67"/>
      <c r="B68" s="186"/>
      <c r="C68" s="95">
        <v>1000</v>
      </c>
      <c r="D68" s="138" t="s">
        <v>75</v>
      </c>
      <c r="E68" s="139">
        <v>0</v>
      </c>
      <c r="F68" s="139">
        <v>0</v>
      </c>
      <c r="G68" s="139">
        <v>2500000</v>
      </c>
      <c r="H68" s="140">
        <f t="shared" si="1"/>
        <v>2500000</v>
      </c>
      <c r="I68" s="139">
        <v>0</v>
      </c>
      <c r="J68" s="139">
        <v>0</v>
      </c>
      <c r="K68" s="139">
        <v>0</v>
      </c>
      <c r="L68" s="140">
        <f t="shared" si="2"/>
        <v>0</v>
      </c>
      <c r="M68" s="139">
        <v>0</v>
      </c>
      <c r="N68" s="139">
        <v>0</v>
      </c>
      <c r="O68" s="139">
        <v>0</v>
      </c>
      <c r="P68" s="140">
        <f t="shared" si="3"/>
        <v>0</v>
      </c>
      <c r="Q68" s="139">
        <v>0</v>
      </c>
      <c r="R68" s="139">
        <v>0</v>
      </c>
      <c r="S68" s="139">
        <v>0</v>
      </c>
      <c r="T68" s="140">
        <f t="shared" si="4"/>
        <v>0</v>
      </c>
      <c r="U68" s="140"/>
      <c r="V68" s="140"/>
      <c r="W68" s="140"/>
      <c r="X68" s="140">
        <f>+U68+V68+W68</f>
        <v>0</v>
      </c>
      <c r="Y68" s="139">
        <f t="shared" ref="Y68:AB76" si="25">+E68-I68-M68-Q68-U68</f>
        <v>0</v>
      </c>
      <c r="Z68" s="139">
        <f t="shared" si="25"/>
        <v>0</v>
      </c>
      <c r="AA68" s="139">
        <f t="shared" si="25"/>
        <v>2500000</v>
      </c>
      <c r="AB68" s="140">
        <f t="shared" si="20"/>
        <v>2500000</v>
      </c>
    </row>
    <row r="69" spans="1:28" ht="26.25">
      <c r="A69" s="67"/>
      <c r="B69" s="186"/>
      <c r="C69" s="95">
        <v>2000</v>
      </c>
      <c r="D69" s="138" t="s">
        <v>76</v>
      </c>
      <c r="E69" s="139">
        <v>0</v>
      </c>
      <c r="F69" s="139">
        <v>0</v>
      </c>
      <c r="G69" s="139">
        <v>930000</v>
      </c>
      <c r="H69" s="140">
        <f t="shared" ref="H69:H123" si="26">E69+F69+G69</f>
        <v>930000</v>
      </c>
      <c r="I69" s="139">
        <v>0</v>
      </c>
      <c r="J69" s="139">
        <v>0</v>
      </c>
      <c r="K69" s="139">
        <v>0</v>
      </c>
      <c r="L69" s="140">
        <f t="shared" ref="L69:L122" si="27">I69+J69+K69</f>
        <v>0</v>
      </c>
      <c r="M69" s="139">
        <v>0</v>
      </c>
      <c r="N69" s="139">
        <v>0</v>
      </c>
      <c r="O69" s="139">
        <v>0</v>
      </c>
      <c r="P69" s="140">
        <f t="shared" ref="P69:P122" si="28">M69+N69+O69</f>
        <v>0</v>
      </c>
      <c r="Q69" s="139">
        <v>0</v>
      </c>
      <c r="R69" s="139">
        <v>0</v>
      </c>
      <c r="S69" s="139">
        <v>0</v>
      </c>
      <c r="T69" s="140">
        <f t="shared" ref="T69:T122" si="29">Q69+R69+S69</f>
        <v>0</v>
      </c>
      <c r="U69" s="140">
        <v>0</v>
      </c>
      <c r="V69" s="140"/>
      <c r="W69" s="140"/>
      <c r="X69" s="140">
        <f t="shared" ref="X69:X73" si="30">+U69+V69+W69</f>
        <v>0</v>
      </c>
      <c r="Y69" s="139">
        <f t="shared" si="25"/>
        <v>0</v>
      </c>
      <c r="Z69" s="139">
        <f t="shared" si="25"/>
        <v>0</v>
      </c>
      <c r="AA69" s="139">
        <f t="shared" si="25"/>
        <v>930000</v>
      </c>
      <c r="AB69" s="140">
        <f t="shared" si="20"/>
        <v>930000</v>
      </c>
    </row>
    <row r="70" spans="1:28" ht="26.25">
      <c r="A70" s="67"/>
      <c r="B70" s="186"/>
      <c r="C70" s="95">
        <v>3000</v>
      </c>
      <c r="D70" s="138" t="s">
        <v>77</v>
      </c>
      <c r="E70" s="139">
        <v>2796758.41</v>
      </c>
      <c r="F70" s="139">
        <v>2796758.42</v>
      </c>
      <c r="G70" s="139">
        <v>4590000</v>
      </c>
      <c r="H70" s="140">
        <f t="shared" si="26"/>
        <v>10183516.83</v>
      </c>
      <c r="I70" s="139">
        <v>0</v>
      </c>
      <c r="J70" s="139">
        <v>0</v>
      </c>
      <c r="K70" s="139">
        <v>0</v>
      </c>
      <c r="L70" s="140">
        <f t="shared" si="27"/>
        <v>0</v>
      </c>
      <c r="M70" s="139">
        <v>0</v>
      </c>
      <c r="N70" s="139">
        <v>0</v>
      </c>
      <c r="O70" s="139">
        <v>0</v>
      </c>
      <c r="P70" s="140">
        <f t="shared" si="28"/>
        <v>0</v>
      </c>
      <c r="Q70" s="139">
        <v>0</v>
      </c>
      <c r="R70" s="139">
        <v>0</v>
      </c>
      <c r="S70" s="139">
        <v>0</v>
      </c>
      <c r="T70" s="140">
        <f t="shared" si="29"/>
        <v>0</v>
      </c>
      <c r="U70" s="140">
        <v>0</v>
      </c>
      <c r="V70" s="140">
        <v>0</v>
      </c>
      <c r="W70" s="140">
        <v>0</v>
      </c>
      <c r="X70" s="140">
        <f t="shared" si="30"/>
        <v>0</v>
      </c>
      <c r="Y70" s="139">
        <f t="shared" si="25"/>
        <v>2796758.41</v>
      </c>
      <c r="Z70" s="139">
        <f t="shared" si="25"/>
        <v>2796758.42</v>
      </c>
      <c r="AA70" s="139">
        <f t="shared" si="25"/>
        <v>4590000</v>
      </c>
      <c r="AB70" s="140">
        <f t="shared" si="25"/>
        <v>10183516.83</v>
      </c>
    </row>
    <row r="71" spans="1:28" ht="51">
      <c r="A71" s="67"/>
      <c r="B71" s="186"/>
      <c r="C71" s="95">
        <v>4000</v>
      </c>
      <c r="D71" s="138" t="s">
        <v>78</v>
      </c>
      <c r="E71" s="139">
        <v>0</v>
      </c>
      <c r="F71" s="139">
        <v>0</v>
      </c>
      <c r="G71" s="139">
        <v>0</v>
      </c>
      <c r="H71" s="140">
        <f t="shared" si="26"/>
        <v>0</v>
      </c>
      <c r="I71" s="139">
        <v>0</v>
      </c>
      <c r="J71" s="139">
        <v>0</v>
      </c>
      <c r="K71" s="139">
        <v>0</v>
      </c>
      <c r="L71" s="140">
        <f t="shared" si="27"/>
        <v>0</v>
      </c>
      <c r="M71" s="139">
        <v>0</v>
      </c>
      <c r="N71" s="139">
        <v>0</v>
      </c>
      <c r="O71" s="139">
        <v>0</v>
      </c>
      <c r="P71" s="140">
        <f t="shared" si="28"/>
        <v>0</v>
      </c>
      <c r="Q71" s="139">
        <v>0</v>
      </c>
      <c r="R71" s="139">
        <v>0</v>
      </c>
      <c r="S71" s="139">
        <v>0</v>
      </c>
      <c r="T71" s="140">
        <f t="shared" si="29"/>
        <v>0</v>
      </c>
      <c r="U71" s="140"/>
      <c r="V71" s="140"/>
      <c r="W71" s="140"/>
      <c r="X71" s="140">
        <f t="shared" si="30"/>
        <v>0</v>
      </c>
      <c r="Y71" s="139">
        <f t="shared" si="25"/>
        <v>0</v>
      </c>
      <c r="Z71" s="139">
        <f t="shared" si="25"/>
        <v>0</v>
      </c>
      <c r="AA71" s="139">
        <f t="shared" si="25"/>
        <v>0</v>
      </c>
      <c r="AB71" s="140">
        <f t="shared" si="25"/>
        <v>0</v>
      </c>
    </row>
    <row r="72" spans="1:28" ht="26.25">
      <c r="A72" s="67"/>
      <c r="B72" s="186"/>
      <c r="C72" s="95">
        <v>5000</v>
      </c>
      <c r="D72" s="138" t="s">
        <v>79</v>
      </c>
      <c r="E72" s="139">
        <v>35601614.780000001</v>
      </c>
      <c r="F72" s="139">
        <v>0</v>
      </c>
      <c r="G72" s="139">
        <v>0</v>
      </c>
      <c r="H72" s="140">
        <f t="shared" si="26"/>
        <v>35601614.780000001</v>
      </c>
      <c r="I72" s="139">
        <v>0</v>
      </c>
      <c r="J72" s="139">
        <v>0</v>
      </c>
      <c r="K72" s="139">
        <v>0</v>
      </c>
      <c r="L72" s="140">
        <f t="shared" si="27"/>
        <v>0</v>
      </c>
      <c r="M72" s="139">
        <v>0</v>
      </c>
      <c r="N72" s="139">
        <v>0</v>
      </c>
      <c r="O72" s="139">
        <v>0</v>
      </c>
      <c r="P72" s="140">
        <f t="shared" si="28"/>
        <v>0</v>
      </c>
      <c r="Q72" s="139">
        <v>0</v>
      </c>
      <c r="R72" s="139">
        <v>0</v>
      </c>
      <c r="S72" s="139">
        <v>0</v>
      </c>
      <c r="T72" s="140">
        <f t="shared" si="29"/>
        <v>0</v>
      </c>
      <c r="U72" s="140"/>
      <c r="V72" s="140"/>
      <c r="W72" s="140"/>
      <c r="X72" s="140">
        <f t="shared" si="30"/>
        <v>0</v>
      </c>
      <c r="Y72" s="139">
        <f t="shared" si="25"/>
        <v>35601614.780000001</v>
      </c>
      <c r="Z72" s="139">
        <f t="shared" si="25"/>
        <v>0</v>
      </c>
      <c r="AA72" s="139">
        <f t="shared" si="25"/>
        <v>0</v>
      </c>
      <c r="AB72" s="140">
        <f t="shared" si="25"/>
        <v>35601614.780000001</v>
      </c>
    </row>
    <row r="73" spans="1:28" ht="26.25">
      <c r="A73" s="67"/>
      <c r="B73" s="187"/>
      <c r="C73" s="95">
        <v>6000</v>
      </c>
      <c r="D73" s="141" t="s">
        <v>80</v>
      </c>
      <c r="E73" s="139">
        <v>0</v>
      </c>
      <c r="F73" s="139">
        <v>0</v>
      </c>
      <c r="G73" s="139">
        <v>0</v>
      </c>
      <c r="H73" s="140">
        <f t="shared" si="26"/>
        <v>0</v>
      </c>
      <c r="I73" s="139">
        <v>0</v>
      </c>
      <c r="J73" s="139">
        <v>0</v>
      </c>
      <c r="K73" s="139">
        <v>0</v>
      </c>
      <c r="L73" s="140">
        <f t="shared" si="27"/>
        <v>0</v>
      </c>
      <c r="M73" s="139">
        <v>0</v>
      </c>
      <c r="N73" s="139">
        <v>0</v>
      </c>
      <c r="O73" s="139">
        <v>0</v>
      </c>
      <c r="P73" s="140">
        <f t="shared" si="28"/>
        <v>0</v>
      </c>
      <c r="Q73" s="139">
        <v>0</v>
      </c>
      <c r="R73" s="139">
        <v>0</v>
      </c>
      <c r="S73" s="139">
        <v>0</v>
      </c>
      <c r="T73" s="140">
        <f t="shared" si="29"/>
        <v>0</v>
      </c>
      <c r="U73" s="140"/>
      <c r="V73" s="140"/>
      <c r="W73" s="140"/>
      <c r="X73" s="140">
        <f t="shared" si="30"/>
        <v>0</v>
      </c>
      <c r="Y73" s="139">
        <f t="shared" si="25"/>
        <v>0</v>
      </c>
      <c r="Z73" s="139">
        <f t="shared" si="25"/>
        <v>0</v>
      </c>
      <c r="AA73" s="139">
        <f t="shared" si="25"/>
        <v>0</v>
      </c>
      <c r="AB73" s="140">
        <f t="shared" si="25"/>
        <v>0</v>
      </c>
    </row>
    <row r="74" spans="1:28" ht="52.5">
      <c r="A74" s="67"/>
      <c r="B74" s="185">
        <v>11</v>
      </c>
      <c r="C74" s="84"/>
      <c r="D74" s="142" t="s">
        <v>89</v>
      </c>
      <c r="E74" s="143">
        <f>SUM(E75:E80)</f>
        <v>2378112</v>
      </c>
      <c r="F74" s="143">
        <f>SUM(F75:F80)</f>
        <v>0</v>
      </c>
      <c r="G74" s="143">
        <f t="shared" ref="G74:AA74" si="31">SUM(G75:G80)</f>
        <v>7300000</v>
      </c>
      <c r="H74" s="137">
        <f t="shared" si="26"/>
        <v>9678112</v>
      </c>
      <c r="I74" s="143">
        <f t="shared" si="31"/>
        <v>0</v>
      </c>
      <c r="J74" s="143">
        <f>SUM(J75:J80)</f>
        <v>0</v>
      </c>
      <c r="K74" s="143">
        <f t="shared" si="31"/>
        <v>0</v>
      </c>
      <c r="L74" s="137">
        <f t="shared" si="27"/>
        <v>0</v>
      </c>
      <c r="M74" s="143">
        <f t="shared" si="31"/>
        <v>0</v>
      </c>
      <c r="N74" s="143">
        <f>SUM(N75:N80)</f>
        <v>0</v>
      </c>
      <c r="O74" s="143">
        <f t="shared" si="31"/>
        <v>0</v>
      </c>
      <c r="P74" s="137">
        <f t="shared" si="28"/>
        <v>0</v>
      </c>
      <c r="Q74" s="143">
        <f t="shared" si="31"/>
        <v>0</v>
      </c>
      <c r="R74" s="143">
        <f>SUM(R75:R80)</f>
        <v>0</v>
      </c>
      <c r="S74" s="143">
        <f t="shared" si="31"/>
        <v>0</v>
      </c>
      <c r="T74" s="137">
        <f t="shared" si="29"/>
        <v>0</v>
      </c>
      <c r="U74" s="137">
        <f>SUM(U75:U80)</f>
        <v>0</v>
      </c>
      <c r="V74" s="137">
        <f t="shared" ref="V74:X74" si="32">SUM(V75:V80)</f>
        <v>0</v>
      </c>
      <c r="W74" s="137">
        <f t="shared" si="32"/>
        <v>0</v>
      </c>
      <c r="X74" s="137">
        <f t="shared" si="32"/>
        <v>0</v>
      </c>
      <c r="Y74" s="143">
        <f t="shared" si="31"/>
        <v>2378112</v>
      </c>
      <c r="Z74" s="143">
        <f>SUM(Z75:Z80)</f>
        <v>0</v>
      </c>
      <c r="AA74" s="143">
        <f t="shared" si="31"/>
        <v>7300000</v>
      </c>
      <c r="AB74" s="137">
        <f>Y74+Z74+AA74</f>
        <v>9678112</v>
      </c>
    </row>
    <row r="75" spans="1:28" ht="26.25">
      <c r="A75" s="67"/>
      <c r="B75" s="186"/>
      <c r="C75" s="95">
        <v>1000</v>
      </c>
      <c r="D75" s="138" t="s">
        <v>75</v>
      </c>
      <c r="E75" s="139">
        <v>0</v>
      </c>
      <c r="F75" s="139">
        <v>0</v>
      </c>
      <c r="G75" s="139">
        <v>5800000</v>
      </c>
      <c r="H75" s="140">
        <f t="shared" si="26"/>
        <v>5800000</v>
      </c>
      <c r="I75" s="139">
        <v>0</v>
      </c>
      <c r="J75" s="139">
        <v>0</v>
      </c>
      <c r="K75" s="139">
        <v>0</v>
      </c>
      <c r="L75" s="140">
        <f t="shared" si="27"/>
        <v>0</v>
      </c>
      <c r="M75" s="139">
        <v>0</v>
      </c>
      <c r="N75" s="139">
        <v>0</v>
      </c>
      <c r="O75" s="139">
        <v>0</v>
      </c>
      <c r="P75" s="140">
        <f t="shared" si="28"/>
        <v>0</v>
      </c>
      <c r="Q75" s="139">
        <v>0</v>
      </c>
      <c r="R75" s="139">
        <v>0</v>
      </c>
      <c r="S75" s="139">
        <v>0</v>
      </c>
      <c r="T75" s="140">
        <f t="shared" si="29"/>
        <v>0</v>
      </c>
      <c r="U75" s="140"/>
      <c r="V75" s="140"/>
      <c r="W75" s="140"/>
      <c r="X75" s="140">
        <f>SUM(U75:W75)</f>
        <v>0</v>
      </c>
      <c r="Y75" s="139">
        <f t="shared" ref="Y75:AB80" si="33">+E75-I75-M75-Q75-U75</f>
        <v>0</v>
      </c>
      <c r="Z75" s="139">
        <f t="shared" si="33"/>
        <v>0</v>
      </c>
      <c r="AA75" s="139">
        <f t="shared" si="33"/>
        <v>5800000</v>
      </c>
      <c r="AB75" s="140">
        <f t="shared" si="25"/>
        <v>5800000</v>
      </c>
    </row>
    <row r="76" spans="1:28" ht="26.25">
      <c r="A76" s="67"/>
      <c r="B76" s="186"/>
      <c r="C76" s="95">
        <v>2000</v>
      </c>
      <c r="D76" s="141" t="s">
        <v>76</v>
      </c>
      <c r="E76" s="139">
        <v>0</v>
      </c>
      <c r="F76" s="139">
        <v>0</v>
      </c>
      <c r="G76" s="139">
        <v>500000</v>
      </c>
      <c r="H76" s="140">
        <f t="shared" si="26"/>
        <v>500000</v>
      </c>
      <c r="I76" s="139">
        <v>0</v>
      </c>
      <c r="J76" s="139">
        <v>0</v>
      </c>
      <c r="K76" s="139">
        <v>0</v>
      </c>
      <c r="L76" s="140">
        <f t="shared" si="27"/>
        <v>0</v>
      </c>
      <c r="M76" s="139">
        <v>0</v>
      </c>
      <c r="N76" s="139">
        <v>0</v>
      </c>
      <c r="O76" s="139">
        <v>0</v>
      </c>
      <c r="P76" s="140">
        <f t="shared" si="28"/>
        <v>0</v>
      </c>
      <c r="Q76" s="139">
        <v>0</v>
      </c>
      <c r="R76" s="139">
        <v>0</v>
      </c>
      <c r="S76" s="139">
        <v>0</v>
      </c>
      <c r="T76" s="140">
        <f t="shared" si="29"/>
        <v>0</v>
      </c>
      <c r="U76" s="140"/>
      <c r="V76" s="140"/>
      <c r="W76" s="140">
        <v>0</v>
      </c>
      <c r="X76" s="140">
        <f t="shared" ref="X76:X80" si="34">SUM(U76:W76)</f>
        <v>0</v>
      </c>
      <c r="Y76" s="139">
        <f t="shared" si="33"/>
        <v>0</v>
      </c>
      <c r="Z76" s="139">
        <f t="shared" si="33"/>
        <v>0</v>
      </c>
      <c r="AA76" s="139">
        <f t="shared" si="33"/>
        <v>500000</v>
      </c>
      <c r="AB76" s="140">
        <f t="shared" si="25"/>
        <v>500000</v>
      </c>
    </row>
    <row r="77" spans="1:28" ht="26.25">
      <c r="A77" s="67"/>
      <c r="B77" s="186"/>
      <c r="C77" s="95">
        <v>3000</v>
      </c>
      <c r="D77" s="141" t="s">
        <v>77</v>
      </c>
      <c r="E77" s="139">
        <v>700000</v>
      </c>
      <c r="F77" s="139">
        <v>0</v>
      </c>
      <c r="G77" s="139">
        <v>1000000</v>
      </c>
      <c r="H77" s="140">
        <f t="shared" si="26"/>
        <v>1700000</v>
      </c>
      <c r="I77" s="139">
        <v>0</v>
      </c>
      <c r="J77" s="139">
        <v>0</v>
      </c>
      <c r="K77" s="139">
        <v>0</v>
      </c>
      <c r="L77" s="140">
        <f t="shared" si="27"/>
        <v>0</v>
      </c>
      <c r="M77" s="139">
        <v>0</v>
      </c>
      <c r="N77" s="139">
        <v>0</v>
      </c>
      <c r="O77" s="139">
        <v>0</v>
      </c>
      <c r="P77" s="140">
        <f t="shared" si="28"/>
        <v>0</v>
      </c>
      <c r="Q77" s="139">
        <v>0</v>
      </c>
      <c r="R77" s="139">
        <v>0</v>
      </c>
      <c r="S77" s="139">
        <v>0</v>
      </c>
      <c r="T77" s="140">
        <f t="shared" si="29"/>
        <v>0</v>
      </c>
      <c r="U77" s="140">
        <v>0</v>
      </c>
      <c r="V77" s="140"/>
      <c r="W77" s="140"/>
      <c r="X77" s="140">
        <f t="shared" si="34"/>
        <v>0</v>
      </c>
      <c r="Y77" s="139">
        <f t="shared" si="33"/>
        <v>700000</v>
      </c>
      <c r="Z77" s="139">
        <f t="shared" si="33"/>
        <v>0</v>
      </c>
      <c r="AA77" s="139">
        <f t="shared" si="33"/>
        <v>1000000</v>
      </c>
      <c r="AB77" s="140">
        <f t="shared" si="33"/>
        <v>1700000</v>
      </c>
    </row>
    <row r="78" spans="1:28" ht="51">
      <c r="A78" s="67"/>
      <c r="B78" s="186"/>
      <c r="C78" s="95">
        <v>4000</v>
      </c>
      <c r="D78" s="141" t="s">
        <v>78</v>
      </c>
      <c r="E78" s="139"/>
      <c r="F78" s="139">
        <v>0</v>
      </c>
      <c r="G78" s="139">
        <v>0</v>
      </c>
      <c r="H78" s="140">
        <f t="shared" si="26"/>
        <v>0</v>
      </c>
      <c r="I78" s="139">
        <v>0</v>
      </c>
      <c r="J78" s="139">
        <v>0</v>
      </c>
      <c r="K78" s="139">
        <v>0</v>
      </c>
      <c r="L78" s="140">
        <f t="shared" si="27"/>
        <v>0</v>
      </c>
      <c r="M78" s="139">
        <v>0</v>
      </c>
      <c r="N78" s="139">
        <v>0</v>
      </c>
      <c r="O78" s="139">
        <v>0</v>
      </c>
      <c r="P78" s="140">
        <f t="shared" si="28"/>
        <v>0</v>
      </c>
      <c r="Q78" s="139">
        <v>0</v>
      </c>
      <c r="R78" s="139">
        <v>0</v>
      </c>
      <c r="S78" s="139">
        <v>0</v>
      </c>
      <c r="T78" s="140">
        <f t="shared" si="29"/>
        <v>0</v>
      </c>
      <c r="U78" s="140"/>
      <c r="V78" s="140"/>
      <c r="W78" s="140"/>
      <c r="X78" s="140">
        <f t="shared" si="34"/>
        <v>0</v>
      </c>
      <c r="Y78" s="139">
        <f t="shared" si="33"/>
        <v>0</v>
      </c>
      <c r="Z78" s="139">
        <f t="shared" si="33"/>
        <v>0</v>
      </c>
      <c r="AA78" s="139">
        <f t="shared" si="33"/>
        <v>0</v>
      </c>
      <c r="AB78" s="140">
        <f t="shared" si="33"/>
        <v>0</v>
      </c>
    </row>
    <row r="79" spans="1:28" ht="26.25">
      <c r="A79" s="67"/>
      <c r="B79" s="186"/>
      <c r="C79" s="95">
        <v>5000</v>
      </c>
      <c r="D79" s="141" t="s">
        <v>79</v>
      </c>
      <c r="E79" s="139">
        <v>1678112</v>
      </c>
      <c r="F79" s="139">
        <v>0</v>
      </c>
      <c r="G79" s="139">
        <v>0</v>
      </c>
      <c r="H79" s="140">
        <f t="shared" si="26"/>
        <v>1678112</v>
      </c>
      <c r="I79" s="139">
        <v>0</v>
      </c>
      <c r="J79" s="139">
        <v>0</v>
      </c>
      <c r="K79" s="139">
        <v>0</v>
      </c>
      <c r="L79" s="140">
        <f t="shared" si="27"/>
        <v>0</v>
      </c>
      <c r="M79" s="139">
        <v>0</v>
      </c>
      <c r="N79" s="139">
        <v>0</v>
      </c>
      <c r="O79" s="139">
        <v>0</v>
      </c>
      <c r="P79" s="140">
        <f t="shared" si="28"/>
        <v>0</v>
      </c>
      <c r="Q79" s="139">
        <v>0</v>
      </c>
      <c r="R79" s="139">
        <v>0</v>
      </c>
      <c r="S79" s="139">
        <v>0</v>
      </c>
      <c r="T79" s="140">
        <f t="shared" si="29"/>
        <v>0</v>
      </c>
      <c r="U79" s="140"/>
      <c r="V79" s="140"/>
      <c r="W79" s="140"/>
      <c r="X79" s="140">
        <f t="shared" si="34"/>
        <v>0</v>
      </c>
      <c r="Y79" s="139">
        <f t="shared" si="33"/>
        <v>1678112</v>
      </c>
      <c r="Z79" s="139">
        <f t="shared" si="33"/>
        <v>0</v>
      </c>
      <c r="AA79" s="139">
        <f t="shared" si="33"/>
        <v>0</v>
      </c>
      <c r="AB79" s="140">
        <f t="shared" si="33"/>
        <v>1678112</v>
      </c>
    </row>
    <row r="80" spans="1:28" ht="26.25">
      <c r="A80" s="67"/>
      <c r="B80" s="187"/>
      <c r="C80" s="95">
        <v>6000</v>
      </c>
      <c r="D80" s="141" t="s">
        <v>80</v>
      </c>
      <c r="E80" s="139">
        <v>0</v>
      </c>
      <c r="F80" s="139">
        <v>0</v>
      </c>
      <c r="G80" s="139">
        <v>0</v>
      </c>
      <c r="H80" s="140">
        <f t="shared" si="26"/>
        <v>0</v>
      </c>
      <c r="I80" s="139">
        <v>0</v>
      </c>
      <c r="J80" s="139">
        <v>0</v>
      </c>
      <c r="K80" s="139">
        <v>0</v>
      </c>
      <c r="L80" s="140">
        <f t="shared" si="27"/>
        <v>0</v>
      </c>
      <c r="M80" s="139">
        <v>0</v>
      </c>
      <c r="N80" s="139">
        <v>0</v>
      </c>
      <c r="O80" s="139">
        <v>0</v>
      </c>
      <c r="P80" s="140">
        <f t="shared" si="28"/>
        <v>0</v>
      </c>
      <c r="Q80" s="139">
        <v>0</v>
      </c>
      <c r="R80" s="139">
        <v>0</v>
      </c>
      <c r="S80" s="139">
        <v>0</v>
      </c>
      <c r="T80" s="140">
        <f t="shared" si="29"/>
        <v>0</v>
      </c>
      <c r="U80" s="140"/>
      <c r="V80" s="140"/>
      <c r="W80" s="140"/>
      <c r="X80" s="140">
        <f t="shared" si="34"/>
        <v>0</v>
      </c>
      <c r="Y80" s="139">
        <f t="shared" si="33"/>
        <v>0</v>
      </c>
      <c r="Z80" s="139">
        <f t="shared" si="33"/>
        <v>0</v>
      </c>
      <c r="AA80" s="139">
        <f t="shared" si="33"/>
        <v>0</v>
      </c>
      <c r="AB80" s="140">
        <f t="shared" si="33"/>
        <v>0</v>
      </c>
    </row>
    <row r="81" spans="1:28" ht="52.5">
      <c r="A81" s="67"/>
      <c r="B81" s="185">
        <v>12</v>
      </c>
      <c r="C81" s="84"/>
      <c r="D81" s="142" t="s">
        <v>103</v>
      </c>
      <c r="E81" s="143">
        <f>SUM(E82:E87)</f>
        <v>132051887.97</v>
      </c>
      <c r="F81" s="143">
        <f>SUM(F82:F87)</f>
        <v>8810000</v>
      </c>
      <c r="G81" s="143">
        <f t="shared" ref="G81:AA81" si="35">SUM(G82:G87)</f>
        <v>29200000</v>
      </c>
      <c r="H81" s="137">
        <f t="shared" si="26"/>
        <v>170061887.97</v>
      </c>
      <c r="I81" s="143">
        <f t="shared" si="35"/>
        <v>0</v>
      </c>
      <c r="J81" s="143">
        <f>SUM(J82:J87)</f>
        <v>0</v>
      </c>
      <c r="K81" s="143">
        <f t="shared" si="35"/>
        <v>0</v>
      </c>
      <c r="L81" s="137">
        <f t="shared" si="27"/>
        <v>0</v>
      </c>
      <c r="M81" s="143">
        <f t="shared" si="35"/>
        <v>0</v>
      </c>
      <c r="N81" s="143">
        <f>SUM(N82:N87)</f>
        <v>0</v>
      </c>
      <c r="O81" s="143">
        <f t="shared" si="35"/>
        <v>0</v>
      </c>
      <c r="P81" s="137">
        <f t="shared" si="28"/>
        <v>0</v>
      </c>
      <c r="Q81" s="143">
        <f t="shared" si="35"/>
        <v>0</v>
      </c>
      <c r="R81" s="143">
        <f>SUM(R82:R87)</f>
        <v>0</v>
      </c>
      <c r="S81" s="143">
        <f t="shared" si="35"/>
        <v>0</v>
      </c>
      <c r="T81" s="137">
        <f t="shared" si="29"/>
        <v>0</v>
      </c>
      <c r="U81" s="137"/>
      <c r="V81" s="137"/>
      <c r="W81" s="137"/>
      <c r="X81" s="137"/>
      <c r="Y81" s="143">
        <f t="shared" si="35"/>
        <v>132051887.97</v>
      </c>
      <c r="Z81" s="143">
        <f>SUM(Z82:Z87)</f>
        <v>8810000</v>
      </c>
      <c r="AA81" s="143">
        <f t="shared" si="35"/>
        <v>29200000</v>
      </c>
      <c r="AB81" s="137">
        <f>Y81+Z81+AA81</f>
        <v>170061887.97</v>
      </c>
    </row>
    <row r="82" spans="1:28" ht="26.25">
      <c r="A82" s="67"/>
      <c r="B82" s="186"/>
      <c r="C82" s="95">
        <v>1000</v>
      </c>
      <c r="D82" s="138" t="s">
        <v>75</v>
      </c>
      <c r="E82" s="139">
        <v>0</v>
      </c>
      <c r="F82" s="139">
        <v>0</v>
      </c>
      <c r="G82" s="139">
        <v>21600000</v>
      </c>
      <c r="H82" s="140">
        <f t="shared" si="26"/>
        <v>21600000</v>
      </c>
      <c r="I82" s="139">
        <v>0</v>
      </c>
      <c r="J82" s="139">
        <v>0</v>
      </c>
      <c r="K82" s="139">
        <v>0</v>
      </c>
      <c r="L82" s="140">
        <f t="shared" si="27"/>
        <v>0</v>
      </c>
      <c r="M82" s="139">
        <v>0</v>
      </c>
      <c r="N82" s="139">
        <v>0</v>
      </c>
      <c r="O82" s="139">
        <v>0</v>
      </c>
      <c r="P82" s="140">
        <f t="shared" si="28"/>
        <v>0</v>
      </c>
      <c r="Q82" s="139">
        <v>0</v>
      </c>
      <c r="R82" s="139">
        <v>0</v>
      </c>
      <c r="S82" s="139">
        <v>0</v>
      </c>
      <c r="T82" s="140">
        <f t="shared" si="29"/>
        <v>0</v>
      </c>
      <c r="U82" s="140"/>
      <c r="V82" s="140"/>
      <c r="W82" s="140"/>
      <c r="X82" s="140"/>
      <c r="Y82" s="139">
        <f t="shared" ref="Y82:AB87" si="36">+E82-I82-M82-Q82-U82</f>
        <v>0</v>
      </c>
      <c r="Z82" s="139">
        <f t="shared" si="36"/>
        <v>0</v>
      </c>
      <c r="AA82" s="139">
        <f t="shared" si="36"/>
        <v>21600000</v>
      </c>
      <c r="AB82" s="140">
        <f>+H82-L82-P82-T82-X82</f>
        <v>21600000</v>
      </c>
    </row>
    <row r="83" spans="1:28" ht="26.25">
      <c r="A83" s="67"/>
      <c r="B83" s="186"/>
      <c r="C83" s="95">
        <v>2000</v>
      </c>
      <c r="D83" s="138" t="s">
        <v>76</v>
      </c>
      <c r="E83" s="139">
        <v>0</v>
      </c>
      <c r="F83" s="139">
        <v>0</v>
      </c>
      <c r="G83" s="139">
        <v>0</v>
      </c>
      <c r="H83" s="140">
        <f t="shared" si="26"/>
        <v>0</v>
      </c>
      <c r="I83" s="139">
        <v>0</v>
      </c>
      <c r="J83" s="139">
        <v>0</v>
      </c>
      <c r="K83" s="139">
        <v>0</v>
      </c>
      <c r="L83" s="140">
        <f t="shared" si="27"/>
        <v>0</v>
      </c>
      <c r="M83" s="139">
        <v>0</v>
      </c>
      <c r="N83" s="139">
        <v>0</v>
      </c>
      <c r="O83" s="139">
        <v>0</v>
      </c>
      <c r="P83" s="140">
        <f t="shared" si="28"/>
        <v>0</v>
      </c>
      <c r="Q83" s="139">
        <v>0</v>
      </c>
      <c r="R83" s="139">
        <v>0</v>
      </c>
      <c r="S83" s="139">
        <v>0</v>
      </c>
      <c r="T83" s="140">
        <f t="shared" si="29"/>
        <v>0</v>
      </c>
      <c r="U83" s="140"/>
      <c r="V83" s="140"/>
      <c r="W83" s="140"/>
      <c r="X83" s="140"/>
      <c r="Y83" s="139">
        <f t="shared" si="36"/>
        <v>0</v>
      </c>
      <c r="Z83" s="139">
        <f t="shared" si="36"/>
        <v>0</v>
      </c>
      <c r="AA83" s="139">
        <f t="shared" si="36"/>
        <v>0</v>
      </c>
      <c r="AB83" s="140">
        <f t="shared" si="36"/>
        <v>0</v>
      </c>
    </row>
    <row r="84" spans="1:28" ht="26.25">
      <c r="A84" s="67"/>
      <c r="B84" s="186"/>
      <c r="C84" s="95">
        <v>3000</v>
      </c>
      <c r="D84" s="138" t="s">
        <v>77</v>
      </c>
      <c r="E84" s="139">
        <v>38810000</v>
      </c>
      <c r="F84" s="139">
        <v>8810000</v>
      </c>
      <c r="G84" s="139">
        <v>7600000</v>
      </c>
      <c r="H84" s="140">
        <f t="shared" si="26"/>
        <v>55220000</v>
      </c>
      <c r="I84" s="139">
        <v>0</v>
      </c>
      <c r="J84" s="139">
        <v>0</v>
      </c>
      <c r="K84" s="139">
        <v>0</v>
      </c>
      <c r="L84" s="140">
        <f t="shared" si="27"/>
        <v>0</v>
      </c>
      <c r="M84" s="139">
        <v>0</v>
      </c>
      <c r="N84" s="139">
        <v>0</v>
      </c>
      <c r="O84" s="139">
        <v>0</v>
      </c>
      <c r="P84" s="140">
        <f t="shared" si="28"/>
        <v>0</v>
      </c>
      <c r="Q84" s="139">
        <v>0</v>
      </c>
      <c r="R84" s="139">
        <v>0</v>
      </c>
      <c r="S84" s="139">
        <v>0</v>
      </c>
      <c r="T84" s="140">
        <f t="shared" si="29"/>
        <v>0</v>
      </c>
      <c r="U84" s="140"/>
      <c r="V84" s="140"/>
      <c r="W84" s="140"/>
      <c r="X84" s="140"/>
      <c r="Y84" s="139">
        <f t="shared" si="36"/>
        <v>38810000</v>
      </c>
      <c r="Z84" s="139">
        <f t="shared" si="36"/>
        <v>8810000</v>
      </c>
      <c r="AA84" s="139">
        <f t="shared" si="36"/>
        <v>7600000</v>
      </c>
      <c r="AB84" s="140">
        <f t="shared" si="36"/>
        <v>55220000</v>
      </c>
    </row>
    <row r="85" spans="1:28" ht="51">
      <c r="A85" s="67"/>
      <c r="B85" s="186"/>
      <c r="C85" s="95">
        <v>4000</v>
      </c>
      <c r="D85" s="138" t="s">
        <v>78</v>
      </c>
      <c r="E85" s="139">
        <v>0</v>
      </c>
      <c r="F85" s="139">
        <v>0</v>
      </c>
      <c r="G85" s="139">
        <v>0</v>
      </c>
      <c r="H85" s="140">
        <f t="shared" si="26"/>
        <v>0</v>
      </c>
      <c r="I85" s="139">
        <v>0</v>
      </c>
      <c r="J85" s="139">
        <v>0</v>
      </c>
      <c r="K85" s="139">
        <v>0</v>
      </c>
      <c r="L85" s="140">
        <f t="shared" si="27"/>
        <v>0</v>
      </c>
      <c r="M85" s="139">
        <v>0</v>
      </c>
      <c r="N85" s="139">
        <v>0</v>
      </c>
      <c r="O85" s="139">
        <v>0</v>
      </c>
      <c r="P85" s="140">
        <f t="shared" si="28"/>
        <v>0</v>
      </c>
      <c r="Q85" s="139">
        <v>0</v>
      </c>
      <c r="R85" s="139">
        <v>0</v>
      </c>
      <c r="S85" s="139">
        <v>0</v>
      </c>
      <c r="T85" s="140">
        <f t="shared" si="29"/>
        <v>0</v>
      </c>
      <c r="U85" s="140"/>
      <c r="V85" s="140"/>
      <c r="W85" s="140"/>
      <c r="X85" s="140"/>
      <c r="Y85" s="139">
        <f t="shared" si="36"/>
        <v>0</v>
      </c>
      <c r="Z85" s="139">
        <f t="shared" si="36"/>
        <v>0</v>
      </c>
      <c r="AA85" s="139">
        <f t="shared" si="36"/>
        <v>0</v>
      </c>
      <c r="AB85" s="140">
        <f t="shared" si="36"/>
        <v>0</v>
      </c>
    </row>
    <row r="86" spans="1:28" ht="26.25">
      <c r="A86" s="67"/>
      <c r="B86" s="186"/>
      <c r="C86" s="95">
        <v>5000</v>
      </c>
      <c r="D86" s="138" t="s">
        <v>79</v>
      </c>
      <c r="E86" s="139">
        <v>93241887.969999999</v>
      </c>
      <c r="F86" s="139">
        <v>0</v>
      </c>
      <c r="G86" s="139">
        <v>0</v>
      </c>
      <c r="H86" s="140">
        <f t="shared" si="26"/>
        <v>93241887.969999999</v>
      </c>
      <c r="I86" s="139">
        <v>0</v>
      </c>
      <c r="J86" s="139">
        <v>0</v>
      </c>
      <c r="K86" s="139">
        <v>0</v>
      </c>
      <c r="L86" s="140">
        <f t="shared" si="27"/>
        <v>0</v>
      </c>
      <c r="M86" s="139">
        <v>0</v>
      </c>
      <c r="N86" s="139">
        <v>0</v>
      </c>
      <c r="O86" s="139">
        <v>0</v>
      </c>
      <c r="P86" s="140">
        <f t="shared" si="28"/>
        <v>0</v>
      </c>
      <c r="Q86" s="139">
        <v>0</v>
      </c>
      <c r="R86" s="139">
        <v>0</v>
      </c>
      <c r="S86" s="139">
        <v>0</v>
      </c>
      <c r="T86" s="140">
        <f t="shared" si="29"/>
        <v>0</v>
      </c>
      <c r="U86" s="140"/>
      <c r="V86" s="140"/>
      <c r="W86" s="140"/>
      <c r="X86" s="140"/>
      <c r="Y86" s="139">
        <f t="shared" si="36"/>
        <v>93241887.969999999</v>
      </c>
      <c r="Z86" s="139">
        <f t="shared" si="36"/>
        <v>0</v>
      </c>
      <c r="AA86" s="139">
        <f t="shared" si="36"/>
        <v>0</v>
      </c>
      <c r="AB86" s="140">
        <f t="shared" si="36"/>
        <v>93241887.969999999</v>
      </c>
    </row>
    <row r="87" spans="1:28" ht="26.25">
      <c r="A87" s="67"/>
      <c r="B87" s="187"/>
      <c r="C87" s="95">
        <v>6000</v>
      </c>
      <c r="D87" s="141" t="s">
        <v>80</v>
      </c>
      <c r="E87" s="139">
        <v>0</v>
      </c>
      <c r="F87" s="139">
        <v>0</v>
      </c>
      <c r="G87" s="139">
        <v>0</v>
      </c>
      <c r="H87" s="140">
        <f t="shared" si="26"/>
        <v>0</v>
      </c>
      <c r="I87" s="139">
        <v>0</v>
      </c>
      <c r="J87" s="139">
        <v>0</v>
      </c>
      <c r="K87" s="139">
        <v>0</v>
      </c>
      <c r="L87" s="140">
        <f t="shared" si="27"/>
        <v>0</v>
      </c>
      <c r="M87" s="139">
        <v>0</v>
      </c>
      <c r="N87" s="139">
        <v>0</v>
      </c>
      <c r="O87" s="139">
        <v>0</v>
      </c>
      <c r="P87" s="140">
        <f t="shared" si="28"/>
        <v>0</v>
      </c>
      <c r="Q87" s="139">
        <v>0</v>
      </c>
      <c r="R87" s="139">
        <v>0</v>
      </c>
      <c r="S87" s="139">
        <v>0</v>
      </c>
      <c r="T87" s="140">
        <f t="shared" si="29"/>
        <v>0</v>
      </c>
      <c r="U87" s="140"/>
      <c r="V87" s="140"/>
      <c r="W87" s="140"/>
      <c r="X87" s="140"/>
      <c r="Y87" s="139">
        <f t="shared" si="36"/>
        <v>0</v>
      </c>
      <c r="Z87" s="139">
        <f t="shared" si="36"/>
        <v>0</v>
      </c>
      <c r="AA87" s="139">
        <f t="shared" si="36"/>
        <v>0</v>
      </c>
      <c r="AB87" s="140">
        <f t="shared" si="36"/>
        <v>0</v>
      </c>
    </row>
    <row r="88" spans="1:28" ht="26.25">
      <c r="A88" s="67"/>
      <c r="B88" s="185">
        <v>13</v>
      </c>
      <c r="C88" s="84"/>
      <c r="D88" s="148" t="s">
        <v>91</v>
      </c>
      <c r="E88" s="143">
        <f>SUM(E89:E94)</f>
        <v>50960184.310000002</v>
      </c>
      <c r="F88" s="143">
        <f>SUM(F89:F94)</f>
        <v>0</v>
      </c>
      <c r="G88" s="143">
        <f t="shared" ref="G88:AA88" si="37">SUM(G89:G94)</f>
        <v>3414262.35</v>
      </c>
      <c r="H88" s="137">
        <f t="shared" si="26"/>
        <v>54374446.660000004</v>
      </c>
      <c r="I88" s="143">
        <f t="shared" si="37"/>
        <v>0</v>
      </c>
      <c r="J88" s="143">
        <f>SUM(J89:J94)</f>
        <v>0</v>
      </c>
      <c r="K88" s="143">
        <f t="shared" si="37"/>
        <v>0</v>
      </c>
      <c r="L88" s="137">
        <f t="shared" si="27"/>
        <v>0</v>
      </c>
      <c r="M88" s="143">
        <f t="shared" si="37"/>
        <v>0</v>
      </c>
      <c r="N88" s="143">
        <f>SUM(N89:N94)</f>
        <v>0</v>
      </c>
      <c r="O88" s="143">
        <f t="shared" si="37"/>
        <v>0</v>
      </c>
      <c r="P88" s="137">
        <f t="shared" si="28"/>
        <v>0</v>
      </c>
      <c r="Q88" s="143">
        <f t="shared" si="37"/>
        <v>0</v>
      </c>
      <c r="R88" s="143">
        <f>SUM(R89:R94)</f>
        <v>0</v>
      </c>
      <c r="S88" s="143">
        <f t="shared" si="37"/>
        <v>0</v>
      </c>
      <c r="T88" s="137">
        <f t="shared" si="29"/>
        <v>0</v>
      </c>
      <c r="U88" s="137"/>
      <c r="V88" s="137"/>
      <c r="W88" s="137"/>
      <c r="X88" s="137"/>
      <c r="Y88" s="143">
        <f t="shared" si="37"/>
        <v>50960184.310000002</v>
      </c>
      <c r="Z88" s="143">
        <f>SUM(Z89:Z94)</f>
        <v>0</v>
      </c>
      <c r="AA88" s="143">
        <f t="shared" si="37"/>
        <v>3414262.35</v>
      </c>
      <c r="AB88" s="137">
        <f>Y88+Z88+AA88</f>
        <v>54374446.660000004</v>
      </c>
    </row>
    <row r="89" spans="1:28" ht="26.25">
      <c r="A89" s="67"/>
      <c r="B89" s="186"/>
      <c r="C89" s="95">
        <v>1000</v>
      </c>
      <c r="D89" s="141" t="s">
        <v>75</v>
      </c>
      <c r="E89" s="139">
        <v>0</v>
      </c>
      <c r="F89" s="139">
        <v>0</v>
      </c>
      <c r="G89" s="139">
        <v>2000000</v>
      </c>
      <c r="H89" s="140">
        <f t="shared" si="26"/>
        <v>2000000</v>
      </c>
      <c r="I89" s="139">
        <v>0</v>
      </c>
      <c r="J89" s="139">
        <v>0</v>
      </c>
      <c r="K89" s="139">
        <v>0</v>
      </c>
      <c r="L89" s="140">
        <f t="shared" si="27"/>
        <v>0</v>
      </c>
      <c r="M89" s="139">
        <v>0</v>
      </c>
      <c r="N89" s="139">
        <v>0</v>
      </c>
      <c r="O89" s="139">
        <v>0</v>
      </c>
      <c r="P89" s="140">
        <f t="shared" si="28"/>
        <v>0</v>
      </c>
      <c r="Q89" s="139">
        <v>0</v>
      </c>
      <c r="R89" s="139">
        <v>0</v>
      </c>
      <c r="S89" s="139">
        <v>0</v>
      </c>
      <c r="T89" s="140">
        <f t="shared" si="29"/>
        <v>0</v>
      </c>
      <c r="U89" s="140"/>
      <c r="V89" s="140"/>
      <c r="W89" s="140"/>
      <c r="X89" s="140"/>
      <c r="Y89" s="139">
        <f t="shared" ref="Y89:AB94" si="38">+E89-I89-M89-Q89-U89</f>
        <v>0</v>
      </c>
      <c r="Z89" s="139">
        <f t="shared" si="38"/>
        <v>0</v>
      </c>
      <c r="AA89" s="139">
        <f t="shared" si="38"/>
        <v>2000000</v>
      </c>
      <c r="AB89" s="140">
        <f t="shared" si="38"/>
        <v>2000000</v>
      </c>
    </row>
    <row r="90" spans="1:28" ht="26.25">
      <c r="A90" s="67"/>
      <c r="B90" s="186"/>
      <c r="C90" s="95">
        <v>2000</v>
      </c>
      <c r="D90" s="141" t="s">
        <v>76</v>
      </c>
      <c r="E90" s="139">
        <v>0</v>
      </c>
      <c r="F90" s="139">
        <v>0</v>
      </c>
      <c r="G90" s="139">
        <v>657762.35</v>
      </c>
      <c r="H90" s="140">
        <f t="shared" si="26"/>
        <v>657762.35</v>
      </c>
      <c r="I90" s="139">
        <v>0</v>
      </c>
      <c r="J90" s="139">
        <v>0</v>
      </c>
      <c r="K90" s="139">
        <v>0</v>
      </c>
      <c r="L90" s="140">
        <f t="shared" si="27"/>
        <v>0</v>
      </c>
      <c r="M90" s="139">
        <v>0</v>
      </c>
      <c r="N90" s="139">
        <v>0</v>
      </c>
      <c r="O90" s="139">
        <v>0</v>
      </c>
      <c r="P90" s="140">
        <f t="shared" si="28"/>
        <v>0</v>
      </c>
      <c r="Q90" s="139">
        <v>0</v>
      </c>
      <c r="R90" s="139">
        <v>0</v>
      </c>
      <c r="S90" s="139">
        <v>0</v>
      </c>
      <c r="T90" s="140">
        <f t="shared" si="29"/>
        <v>0</v>
      </c>
      <c r="U90" s="140"/>
      <c r="V90" s="140"/>
      <c r="W90" s="140"/>
      <c r="X90" s="140"/>
      <c r="Y90" s="139">
        <f t="shared" si="38"/>
        <v>0</v>
      </c>
      <c r="Z90" s="139">
        <f t="shared" si="38"/>
        <v>0</v>
      </c>
      <c r="AA90" s="139">
        <f t="shared" si="38"/>
        <v>657762.35</v>
      </c>
      <c r="AB90" s="140">
        <f t="shared" si="38"/>
        <v>657762.35</v>
      </c>
    </row>
    <row r="91" spans="1:28" ht="26.25">
      <c r="A91" s="67"/>
      <c r="B91" s="186"/>
      <c r="C91" s="95">
        <v>3000</v>
      </c>
      <c r="D91" s="141" t="s">
        <v>77</v>
      </c>
      <c r="E91" s="139">
        <v>0</v>
      </c>
      <c r="F91" s="139">
        <v>0</v>
      </c>
      <c r="G91" s="139">
        <v>300000</v>
      </c>
      <c r="H91" s="140">
        <f t="shared" si="26"/>
        <v>300000</v>
      </c>
      <c r="I91" s="139">
        <v>0</v>
      </c>
      <c r="J91" s="139">
        <v>0</v>
      </c>
      <c r="K91" s="139">
        <v>0</v>
      </c>
      <c r="L91" s="140">
        <v>0</v>
      </c>
      <c r="M91" s="139">
        <v>0</v>
      </c>
      <c r="N91" s="139">
        <v>0</v>
      </c>
      <c r="O91" s="139">
        <v>0</v>
      </c>
      <c r="P91" s="140">
        <f t="shared" si="28"/>
        <v>0</v>
      </c>
      <c r="Q91" s="139">
        <v>0</v>
      </c>
      <c r="R91" s="139">
        <v>0</v>
      </c>
      <c r="S91" s="139">
        <v>0</v>
      </c>
      <c r="T91" s="140">
        <f t="shared" si="29"/>
        <v>0</v>
      </c>
      <c r="U91" s="140"/>
      <c r="V91" s="140"/>
      <c r="W91" s="140"/>
      <c r="X91" s="140"/>
      <c r="Y91" s="139">
        <f t="shared" si="38"/>
        <v>0</v>
      </c>
      <c r="Z91" s="139">
        <f t="shared" si="38"/>
        <v>0</v>
      </c>
      <c r="AA91" s="139">
        <f t="shared" si="38"/>
        <v>300000</v>
      </c>
      <c r="AB91" s="140">
        <f t="shared" si="38"/>
        <v>300000</v>
      </c>
    </row>
    <row r="92" spans="1:28" ht="51">
      <c r="A92" s="67"/>
      <c r="B92" s="186"/>
      <c r="C92" s="95">
        <v>4000</v>
      </c>
      <c r="D92" s="141" t="s">
        <v>78</v>
      </c>
      <c r="E92" s="139">
        <v>0</v>
      </c>
      <c r="F92" s="139">
        <v>0</v>
      </c>
      <c r="G92" s="139">
        <v>0</v>
      </c>
      <c r="H92" s="140">
        <f t="shared" si="26"/>
        <v>0</v>
      </c>
      <c r="I92" s="139">
        <v>0</v>
      </c>
      <c r="J92" s="139">
        <v>0</v>
      </c>
      <c r="K92" s="139">
        <v>0</v>
      </c>
      <c r="L92" s="140">
        <f t="shared" si="27"/>
        <v>0</v>
      </c>
      <c r="M92" s="139">
        <v>0</v>
      </c>
      <c r="N92" s="139">
        <v>0</v>
      </c>
      <c r="O92" s="139">
        <v>0</v>
      </c>
      <c r="P92" s="140">
        <f t="shared" si="28"/>
        <v>0</v>
      </c>
      <c r="Q92" s="139">
        <v>0</v>
      </c>
      <c r="R92" s="139">
        <v>0</v>
      </c>
      <c r="S92" s="139">
        <v>0</v>
      </c>
      <c r="T92" s="140">
        <f t="shared" si="29"/>
        <v>0</v>
      </c>
      <c r="U92" s="140"/>
      <c r="V92" s="140"/>
      <c r="W92" s="140"/>
      <c r="X92" s="140"/>
      <c r="Y92" s="139">
        <f t="shared" si="38"/>
        <v>0</v>
      </c>
      <c r="Z92" s="139">
        <f t="shared" si="38"/>
        <v>0</v>
      </c>
      <c r="AA92" s="139">
        <f t="shared" si="38"/>
        <v>0</v>
      </c>
      <c r="AB92" s="140">
        <f t="shared" si="38"/>
        <v>0</v>
      </c>
    </row>
    <row r="93" spans="1:28" ht="26.25">
      <c r="A93" s="67"/>
      <c r="B93" s="186"/>
      <c r="C93" s="95">
        <v>5000</v>
      </c>
      <c r="D93" s="141" t="s">
        <v>79</v>
      </c>
      <c r="E93" s="139">
        <v>50960184.310000002</v>
      </c>
      <c r="F93" s="139">
        <v>0</v>
      </c>
      <c r="G93" s="139">
        <v>456500</v>
      </c>
      <c r="H93" s="140">
        <f t="shared" si="26"/>
        <v>51416684.310000002</v>
      </c>
      <c r="I93" s="139">
        <v>0</v>
      </c>
      <c r="J93" s="139">
        <v>0</v>
      </c>
      <c r="K93" s="139">
        <v>0</v>
      </c>
      <c r="L93" s="140">
        <v>0</v>
      </c>
      <c r="M93" s="139">
        <v>0</v>
      </c>
      <c r="N93" s="139">
        <v>0</v>
      </c>
      <c r="O93" s="139">
        <v>0</v>
      </c>
      <c r="P93" s="140">
        <f t="shared" si="28"/>
        <v>0</v>
      </c>
      <c r="Q93" s="139">
        <v>0</v>
      </c>
      <c r="R93" s="139">
        <v>0</v>
      </c>
      <c r="S93" s="139">
        <v>0</v>
      </c>
      <c r="T93" s="140">
        <f t="shared" si="29"/>
        <v>0</v>
      </c>
      <c r="U93" s="140"/>
      <c r="V93" s="140"/>
      <c r="W93" s="140"/>
      <c r="X93" s="140"/>
      <c r="Y93" s="139">
        <f t="shared" si="38"/>
        <v>50960184.310000002</v>
      </c>
      <c r="Z93" s="139">
        <f t="shared" si="38"/>
        <v>0</v>
      </c>
      <c r="AA93" s="139">
        <f t="shared" si="38"/>
        <v>456500</v>
      </c>
      <c r="AB93" s="140">
        <f t="shared" si="38"/>
        <v>51416684.310000002</v>
      </c>
    </row>
    <row r="94" spans="1:28" ht="26.25">
      <c r="A94" s="67"/>
      <c r="B94" s="187"/>
      <c r="C94" s="95">
        <v>6000</v>
      </c>
      <c r="D94" s="141" t="s">
        <v>80</v>
      </c>
      <c r="E94" s="139">
        <v>0</v>
      </c>
      <c r="F94" s="139">
        <v>0</v>
      </c>
      <c r="G94" s="139">
        <v>0</v>
      </c>
      <c r="H94" s="140">
        <f t="shared" si="26"/>
        <v>0</v>
      </c>
      <c r="I94" s="139">
        <v>0</v>
      </c>
      <c r="J94" s="139">
        <v>0</v>
      </c>
      <c r="K94" s="139">
        <v>0</v>
      </c>
      <c r="L94" s="140">
        <f t="shared" si="27"/>
        <v>0</v>
      </c>
      <c r="M94" s="139">
        <v>0</v>
      </c>
      <c r="N94" s="139">
        <v>0</v>
      </c>
      <c r="O94" s="139">
        <v>0</v>
      </c>
      <c r="P94" s="140">
        <f t="shared" si="28"/>
        <v>0</v>
      </c>
      <c r="Q94" s="139">
        <v>0</v>
      </c>
      <c r="R94" s="139">
        <v>0</v>
      </c>
      <c r="S94" s="139">
        <v>0</v>
      </c>
      <c r="T94" s="140">
        <f t="shared" si="29"/>
        <v>0</v>
      </c>
      <c r="U94" s="140"/>
      <c r="V94" s="140"/>
      <c r="W94" s="140"/>
      <c r="X94" s="140"/>
      <c r="Y94" s="139">
        <f t="shared" si="38"/>
        <v>0</v>
      </c>
      <c r="Z94" s="139">
        <f t="shared" si="38"/>
        <v>0</v>
      </c>
      <c r="AA94" s="139">
        <f t="shared" si="38"/>
        <v>0</v>
      </c>
      <c r="AB94" s="140">
        <f t="shared" si="38"/>
        <v>0</v>
      </c>
    </row>
    <row r="95" spans="1:28" ht="52.5">
      <c r="A95" s="67"/>
      <c r="B95" s="185">
        <v>14</v>
      </c>
      <c r="C95" s="84"/>
      <c r="D95" s="142" t="s">
        <v>92</v>
      </c>
      <c r="E95" s="143">
        <f>SUM(E96:E101)</f>
        <v>0</v>
      </c>
      <c r="F95" s="143">
        <f>SUM(F96:F101)</f>
        <v>0</v>
      </c>
      <c r="G95" s="143">
        <f t="shared" ref="G95:AA95" si="39">SUM(G96:G101)</f>
        <v>0</v>
      </c>
      <c r="H95" s="137">
        <f t="shared" si="26"/>
        <v>0</v>
      </c>
      <c r="I95" s="143">
        <f t="shared" si="39"/>
        <v>0</v>
      </c>
      <c r="J95" s="143">
        <f>SUM(J96:J101)</f>
        <v>0</v>
      </c>
      <c r="K95" s="143">
        <f t="shared" si="39"/>
        <v>0</v>
      </c>
      <c r="L95" s="137">
        <f t="shared" si="27"/>
        <v>0</v>
      </c>
      <c r="M95" s="143">
        <f t="shared" si="39"/>
        <v>0</v>
      </c>
      <c r="N95" s="143">
        <f>SUM(N96:N101)</f>
        <v>0</v>
      </c>
      <c r="O95" s="143">
        <f t="shared" si="39"/>
        <v>0</v>
      </c>
      <c r="P95" s="137">
        <f t="shared" si="28"/>
        <v>0</v>
      </c>
      <c r="Q95" s="143">
        <f t="shared" si="39"/>
        <v>0</v>
      </c>
      <c r="R95" s="143">
        <f>SUM(R96:R101)</f>
        <v>0</v>
      </c>
      <c r="S95" s="143">
        <f t="shared" si="39"/>
        <v>0</v>
      </c>
      <c r="T95" s="137">
        <f t="shared" si="29"/>
        <v>0</v>
      </c>
      <c r="U95" s="137"/>
      <c r="V95" s="137"/>
      <c r="W95" s="137"/>
      <c r="X95" s="137"/>
      <c r="Y95" s="143">
        <f t="shared" si="39"/>
        <v>0</v>
      </c>
      <c r="Z95" s="143">
        <f>SUM(Z96:Z101)</f>
        <v>0</v>
      </c>
      <c r="AA95" s="143">
        <f t="shared" si="39"/>
        <v>0</v>
      </c>
      <c r="AB95" s="137">
        <f>Y95+Z95+AA95</f>
        <v>0</v>
      </c>
    </row>
    <row r="96" spans="1:28" ht="26.25">
      <c r="A96" s="67"/>
      <c r="B96" s="186"/>
      <c r="C96" s="95">
        <v>1000</v>
      </c>
      <c r="D96" s="141" t="s">
        <v>75</v>
      </c>
      <c r="E96" s="139">
        <v>0</v>
      </c>
      <c r="F96" s="139">
        <v>0</v>
      </c>
      <c r="G96" s="139">
        <v>0</v>
      </c>
      <c r="H96" s="140">
        <f t="shared" si="26"/>
        <v>0</v>
      </c>
      <c r="I96" s="139">
        <v>0</v>
      </c>
      <c r="J96" s="139">
        <v>0</v>
      </c>
      <c r="K96" s="139">
        <v>0</v>
      </c>
      <c r="L96" s="140">
        <f t="shared" si="27"/>
        <v>0</v>
      </c>
      <c r="M96" s="139">
        <v>0</v>
      </c>
      <c r="N96" s="139">
        <v>0</v>
      </c>
      <c r="O96" s="139">
        <v>0</v>
      </c>
      <c r="P96" s="140">
        <f t="shared" si="28"/>
        <v>0</v>
      </c>
      <c r="Q96" s="139">
        <v>0</v>
      </c>
      <c r="R96" s="139">
        <v>0</v>
      </c>
      <c r="S96" s="139">
        <v>0</v>
      </c>
      <c r="T96" s="140">
        <f t="shared" si="29"/>
        <v>0</v>
      </c>
      <c r="U96" s="140"/>
      <c r="V96" s="140"/>
      <c r="W96" s="140"/>
      <c r="X96" s="140"/>
      <c r="Y96" s="139">
        <f t="shared" ref="Y96:AB101" si="40">+E96-I96-M96-Q96-U96</f>
        <v>0</v>
      </c>
      <c r="Z96" s="139">
        <f t="shared" si="40"/>
        <v>0</v>
      </c>
      <c r="AA96" s="139">
        <f t="shared" si="40"/>
        <v>0</v>
      </c>
      <c r="AB96" s="140">
        <f t="shared" si="40"/>
        <v>0</v>
      </c>
    </row>
    <row r="97" spans="1:28" ht="26.25">
      <c r="A97" s="67"/>
      <c r="B97" s="186"/>
      <c r="C97" s="95">
        <v>2000</v>
      </c>
      <c r="D97" s="141" t="s">
        <v>76</v>
      </c>
      <c r="E97" s="139">
        <v>0</v>
      </c>
      <c r="F97" s="139">
        <v>0</v>
      </c>
      <c r="G97" s="139">
        <v>0</v>
      </c>
      <c r="H97" s="140">
        <f t="shared" si="26"/>
        <v>0</v>
      </c>
      <c r="I97" s="139">
        <v>0</v>
      </c>
      <c r="J97" s="139">
        <v>0</v>
      </c>
      <c r="K97" s="139">
        <v>0</v>
      </c>
      <c r="L97" s="140">
        <f t="shared" si="27"/>
        <v>0</v>
      </c>
      <c r="M97" s="139">
        <v>0</v>
      </c>
      <c r="N97" s="139">
        <v>0</v>
      </c>
      <c r="O97" s="139">
        <v>0</v>
      </c>
      <c r="P97" s="140">
        <f t="shared" si="28"/>
        <v>0</v>
      </c>
      <c r="Q97" s="139">
        <v>0</v>
      </c>
      <c r="R97" s="139">
        <v>0</v>
      </c>
      <c r="S97" s="139">
        <v>0</v>
      </c>
      <c r="T97" s="140">
        <f t="shared" si="29"/>
        <v>0</v>
      </c>
      <c r="U97" s="140"/>
      <c r="V97" s="140"/>
      <c r="W97" s="140"/>
      <c r="X97" s="140"/>
      <c r="Y97" s="139">
        <f t="shared" si="40"/>
        <v>0</v>
      </c>
      <c r="Z97" s="139">
        <f t="shared" si="40"/>
        <v>0</v>
      </c>
      <c r="AA97" s="139">
        <f t="shared" si="40"/>
        <v>0</v>
      </c>
      <c r="AB97" s="140">
        <f t="shared" si="40"/>
        <v>0</v>
      </c>
    </row>
    <row r="98" spans="1:28" ht="26.25">
      <c r="A98" s="67"/>
      <c r="B98" s="186"/>
      <c r="C98" s="95">
        <v>3000</v>
      </c>
      <c r="D98" s="141" t="s">
        <v>77</v>
      </c>
      <c r="E98" s="139">
        <v>0</v>
      </c>
      <c r="F98" s="139">
        <v>0</v>
      </c>
      <c r="G98" s="139">
        <v>0</v>
      </c>
      <c r="H98" s="140">
        <f t="shared" si="26"/>
        <v>0</v>
      </c>
      <c r="I98" s="139">
        <v>0</v>
      </c>
      <c r="J98" s="139">
        <v>0</v>
      </c>
      <c r="K98" s="139">
        <v>0</v>
      </c>
      <c r="L98" s="140">
        <f t="shared" si="27"/>
        <v>0</v>
      </c>
      <c r="M98" s="139">
        <v>0</v>
      </c>
      <c r="N98" s="139">
        <v>0</v>
      </c>
      <c r="O98" s="139">
        <v>0</v>
      </c>
      <c r="P98" s="140">
        <f t="shared" si="28"/>
        <v>0</v>
      </c>
      <c r="Q98" s="139">
        <v>0</v>
      </c>
      <c r="R98" s="139">
        <v>0</v>
      </c>
      <c r="S98" s="139">
        <v>0</v>
      </c>
      <c r="T98" s="140">
        <f t="shared" si="29"/>
        <v>0</v>
      </c>
      <c r="U98" s="140"/>
      <c r="V98" s="140"/>
      <c r="W98" s="140"/>
      <c r="X98" s="140"/>
      <c r="Y98" s="139">
        <f t="shared" si="40"/>
        <v>0</v>
      </c>
      <c r="Z98" s="139">
        <f t="shared" si="40"/>
        <v>0</v>
      </c>
      <c r="AA98" s="139">
        <f t="shared" si="40"/>
        <v>0</v>
      </c>
      <c r="AB98" s="140">
        <f t="shared" si="40"/>
        <v>0</v>
      </c>
    </row>
    <row r="99" spans="1:28" ht="51">
      <c r="A99" s="67"/>
      <c r="B99" s="186"/>
      <c r="C99" s="95">
        <v>4000</v>
      </c>
      <c r="D99" s="141" t="s">
        <v>78</v>
      </c>
      <c r="E99" s="139">
        <v>0</v>
      </c>
      <c r="F99" s="139">
        <v>0</v>
      </c>
      <c r="G99" s="139">
        <v>0</v>
      </c>
      <c r="H99" s="140">
        <f t="shared" si="26"/>
        <v>0</v>
      </c>
      <c r="I99" s="139">
        <v>0</v>
      </c>
      <c r="J99" s="139">
        <v>0</v>
      </c>
      <c r="K99" s="139">
        <v>0</v>
      </c>
      <c r="L99" s="140">
        <f t="shared" si="27"/>
        <v>0</v>
      </c>
      <c r="M99" s="139">
        <v>0</v>
      </c>
      <c r="N99" s="139">
        <v>0</v>
      </c>
      <c r="O99" s="139">
        <v>0</v>
      </c>
      <c r="P99" s="140">
        <f t="shared" si="28"/>
        <v>0</v>
      </c>
      <c r="Q99" s="139">
        <v>0</v>
      </c>
      <c r="R99" s="139">
        <v>0</v>
      </c>
      <c r="S99" s="139">
        <v>0</v>
      </c>
      <c r="T99" s="140">
        <f t="shared" si="29"/>
        <v>0</v>
      </c>
      <c r="U99" s="140"/>
      <c r="V99" s="140"/>
      <c r="W99" s="140"/>
      <c r="X99" s="140"/>
      <c r="Y99" s="139">
        <f t="shared" si="40"/>
        <v>0</v>
      </c>
      <c r="Z99" s="139">
        <f t="shared" si="40"/>
        <v>0</v>
      </c>
      <c r="AA99" s="139">
        <f t="shared" si="40"/>
        <v>0</v>
      </c>
      <c r="AB99" s="140">
        <f t="shared" si="40"/>
        <v>0</v>
      </c>
    </row>
    <row r="100" spans="1:28" ht="26.25">
      <c r="A100" s="67"/>
      <c r="B100" s="186"/>
      <c r="C100" s="95">
        <v>5000</v>
      </c>
      <c r="D100" s="141" t="s">
        <v>79</v>
      </c>
      <c r="E100" s="139">
        <v>0</v>
      </c>
      <c r="F100" s="139">
        <v>0</v>
      </c>
      <c r="G100" s="139">
        <v>0</v>
      </c>
      <c r="H100" s="140">
        <f t="shared" si="26"/>
        <v>0</v>
      </c>
      <c r="I100" s="139">
        <v>0</v>
      </c>
      <c r="J100" s="139">
        <v>0</v>
      </c>
      <c r="K100" s="139">
        <v>0</v>
      </c>
      <c r="L100" s="140">
        <f t="shared" si="27"/>
        <v>0</v>
      </c>
      <c r="M100" s="139">
        <v>0</v>
      </c>
      <c r="N100" s="139">
        <v>0</v>
      </c>
      <c r="O100" s="139">
        <v>0</v>
      </c>
      <c r="P100" s="140">
        <f t="shared" si="28"/>
        <v>0</v>
      </c>
      <c r="Q100" s="139">
        <v>0</v>
      </c>
      <c r="R100" s="139">
        <v>0</v>
      </c>
      <c r="S100" s="139">
        <v>0</v>
      </c>
      <c r="T100" s="140">
        <f t="shared" si="29"/>
        <v>0</v>
      </c>
      <c r="U100" s="140"/>
      <c r="V100" s="140"/>
      <c r="W100" s="140"/>
      <c r="X100" s="140"/>
      <c r="Y100" s="139">
        <f t="shared" si="40"/>
        <v>0</v>
      </c>
      <c r="Z100" s="139">
        <f t="shared" si="40"/>
        <v>0</v>
      </c>
      <c r="AA100" s="139">
        <f t="shared" si="40"/>
        <v>0</v>
      </c>
      <c r="AB100" s="140">
        <f t="shared" si="40"/>
        <v>0</v>
      </c>
    </row>
    <row r="101" spans="1:28" ht="26.25">
      <c r="A101" s="67"/>
      <c r="B101" s="187"/>
      <c r="C101" s="95">
        <v>6000</v>
      </c>
      <c r="D101" s="141" t="s">
        <v>80</v>
      </c>
      <c r="E101" s="139">
        <v>0</v>
      </c>
      <c r="F101" s="139">
        <v>0</v>
      </c>
      <c r="G101" s="139">
        <v>0</v>
      </c>
      <c r="H101" s="140">
        <f t="shared" si="26"/>
        <v>0</v>
      </c>
      <c r="I101" s="139">
        <v>0</v>
      </c>
      <c r="J101" s="139">
        <v>0</v>
      </c>
      <c r="K101" s="139">
        <v>0</v>
      </c>
      <c r="L101" s="140">
        <f t="shared" si="27"/>
        <v>0</v>
      </c>
      <c r="M101" s="139">
        <v>0</v>
      </c>
      <c r="N101" s="139">
        <v>0</v>
      </c>
      <c r="O101" s="139">
        <v>0</v>
      </c>
      <c r="P101" s="140">
        <f t="shared" si="28"/>
        <v>0</v>
      </c>
      <c r="Q101" s="139">
        <v>0</v>
      </c>
      <c r="R101" s="139">
        <v>0</v>
      </c>
      <c r="S101" s="139">
        <v>0</v>
      </c>
      <c r="T101" s="140">
        <f t="shared" si="29"/>
        <v>0</v>
      </c>
      <c r="U101" s="140"/>
      <c r="V101" s="140"/>
      <c r="W101" s="140"/>
      <c r="X101" s="140"/>
      <c r="Y101" s="139">
        <f t="shared" si="40"/>
        <v>0</v>
      </c>
      <c r="Z101" s="139">
        <f t="shared" si="40"/>
        <v>0</v>
      </c>
      <c r="AA101" s="139">
        <f t="shared" si="40"/>
        <v>0</v>
      </c>
      <c r="AB101" s="140">
        <f t="shared" si="40"/>
        <v>0</v>
      </c>
    </row>
    <row r="102" spans="1:28" ht="52.5">
      <c r="A102" s="67"/>
      <c r="B102" s="185">
        <v>15</v>
      </c>
      <c r="C102" s="84"/>
      <c r="D102" s="142" t="s">
        <v>93</v>
      </c>
      <c r="E102" s="143">
        <f>SUM(E103:E108)</f>
        <v>1300000</v>
      </c>
      <c r="F102" s="143">
        <f>SUM(F103:F108)</f>
        <v>0</v>
      </c>
      <c r="G102" s="143">
        <f t="shared" ref="G102:AA102" si="41">SUM(G103:G108)</f>
        <v>6501851.0800000001</v>
      </c>
      <c r="H102" s="137">
        <f t="shared" si="26"/>
        <v>7801851.0800000001</v>
      </c>
      <c r="I102" s="143">
        <f t="shared" si="41"/>
        <v>0</v>
      </c>
      <c r="J102" s="143">
        <f>SUM(J103:J108)</f>
        <v>0</v>
      </c>
      <c r="K102" s="143">
        <f t="shared" si="41"/>
        <v>0</v>
      </c>
      <c r="L102" s="137">
        <f t="shared" si="27"/>
        <v>0</v>
      </c>
      <c r="M102" s="143">
        <f t="shared" si="41"/>
        <v>0</v>
      </c>
      <c r="N102" s="143">
        <f>SUM(N103:N108)</f>
        <v>0</v>
      </c>
      <c r="O102" s="143">
        <f t="shared" si="41"/>
        <v>0</v>
      </c>
      <c r="P102" s="137">
        <f t="shared" si="28"/>
        <v>0</v>
      </c>
      <c r="Q102" s="143">
        <f t="shared" si="41"/>
        <v>0</v>
      </c>
      <c r="R102" s="143">
        <f>SUM(R103:R108)</f>
        <v>0</v>
      </c>
      <c r="S102" s="143">
        <f t="shared" si="41"/>
        <v>751640.72</v>
      </c>
      <c r="T102" s="137">
        <f t="shared" si="29"/>
        <v>751640.72</v>
      </c>
      <c r="U102" s="137"/>
      <c r="V102" s="137"/>
      <c r="W102" s="137"/>
      <c r="X102" s="137"/>
      <c r="Y102" s="143">
        <f t="shared" si="41"/>
        <v>1300000</v>
      </c>
      <c r="Z102" s="143">
        <f>SUM(Z103:Z108)</f>
        <v>0</v>
      </c>
      <c r="AA102" s="143">
        <f t="shared" si="41"/>
        <v>5750210.3600000003</v>
      </c>
      <c r="AB102" s="137">
        <f>Y102+Z102+AA102</f>
        <v>7050210.3600000003</v>
      </c>
    </row>
    <row r="103" spans="1:28" ht="26.25">
      <c r="A103" s="67"/>
      <c r="B103" s="186"/>
      <c r="C103" s="95">
        <v>1000</v>
      </c>
      <c r="D103" s="138" t="s">
        <v>75</v>
      </c>
      <c r="E103" s="139">
        <v>0</v>
      </c>
      <c r="F103" s="139">
        <v>0</v>
      </c>
      <c r="G103" s="139">
        <v>6021851.0800000001</v>
      </c>
      <c r="H103" s="140">
        <f t="shared" si="26"/>
        <v>6021851.0800000001</v>
      </c>
      <c r="I103" s="139">
        <v>0</v>
      </c>
      <c r="J103" s="139">
        <v>0</v>
      </c>
      <c r="K103" s="139">
        <v>0</v>
      </c>
      <c r="L103" s="140">
        <f t="shared" si="27"/>
        <v>0</v>
      </c>
      <c r="M103" s="139">
        <v>0</v>
      </c>
      <c r="N103" s="139">
        <v>0</v>
      </c>
      <c r="O103" s="139">
        <v>0</v>
      </c>
      <c r="P103" s="140">
        <f t="shared" si="28"/>
        <v>0</v>
      </c>
      <c r="Q103" s="139">
        <v>0</v>
      </c>
      <c r="R103" s="139">
        <v>0</v>
      </c>
      <c r="S103" s="139">
        <v>751640.72</v>
      </c>
      <c r="T103" s="140">
        <f t="shared" si="29"/>
        <v>751640.72</v>
      </c>
      <c r="U103" s="140"/>
      <c r="V103" s="140"/>
      <c r="W103" s="140"/>
      <c r="X103" s="140"/>
      <c r="Y103" s="139">
        <f t="shared" ref="Y103:AB108" si="42">+E103-I103-M103-Q103-U103</f>
        <v>0</v>
      </c>
      <c r="Z103" s="139">
        <f t="shared" si="42"/>
        <v>0</v>
      </c>
      <c r="AA103" s="139">
        <f t="shared" si="42"/>
        <v>5270210.3600000003</v>
      </c>
      <c r="AB103" s="140">
        <f t="shared" si="42"/>
        <v>5270210.3600000003</v>
      </c>
    </row>
    <row r="104" spans="1:28" ht="26.25">
      <c r="A104" s="67"/>
      <c r="B104" s="186"/>
      <c r="C104" s="95">
        <v>2000</v>
      </c>
      <c r="D104" s="141" t="s">
        <v>76</v>
      </c>
      <c r="E104" s="139">
        <v>0</v>
      </c>
      <c r="F104" s="139">
        <v>0</v>
      </c>
      <c r="G104" s="139">
        <v>130000</v>
      </c>
      <c r="H104" s="140">
        <f t="shared" si="26"/>
        <v>130000</v>
      </c>
      <c r="I104" s="139">
        <v>0</v>
      </c>
      <c r="J104" s="139">
        <v>0</v>
      </c>
      <c r="K104" s="139">
        <v>0</v>
      </c>
      <c r="L104" s="140">
        <f t="shared" si="27"/>
        <v>0</v>
      </c>
      <c r="M104" s="139">
        <v>0</v>
      </c>
      <c r="N104" s="139">
        <v>0</v>
      </c>
      <c r="O104" s="139">
        <v>0</v>
      </c>
      <c r="P104" s="140">
        <f t="shared" si="28"/>
        <v>0</v>
      </c>
      <c r="Q104" s="139">
        <v>0</v>
      </c>
      <c r="R104" s="139">
        <v>0</v>
      </c>
      <c r="S104" s="139">
        <v>0</v>
      </c>
      <c r="T104" s="140">
        <f t="shared" si="29"/>
        <v>0</v>
      </c>
      <c r="U104" s="140"/>
      <c r="V104" s="140"/>
      <c r="W104" s="140"/>
      <c r="X104" s="140"/>
      <c r="Y104" s="139">
        <f t="shared" si="42"/>
        <v>0</v>
      </c>
      <c r="Z104" s="139">
        <f t="shared" si="42"/>
        <v>0</v>
      </c>
      <c r="AA104" s="139">
        <f t="shared" si="42"/>
        <v>130000</v>
      </c>
      <c r="AB104" s="140">
        <f t="shared" si="42"/>
        <v>130000</v>
      </c>
    </row>
    <row r="105" spans="1:28" ht="26.25">
      <c r="A105" s="67"/>
      <c r="B105" s="186"/>
      <c r="C105" s="95">
        <v>3000</v>
      </c>
      <c r="D105" s="141" t="s">
        <v>77</v>
      </c>
      <c r="E105" s="139">
        <v>1300000</v>
      </c>
      <c r="F105" s="139">
        <v>0</v>
      </c>
      <c r="G105" s="139">
        <v>120000</v>
      </c>
      <c r="H105" s="140">
        <f t="shared" si="26"/>
        <v>1420000</v>
      </c>
      <c r="I105" s="139">
        <v>0</v>
      </c>
      <c r="J105" s="139">
        <v>0</v>
      </c>
      <c r="K105" s="139">
        <v>0</v>
      </c>
      <c r="L105" s="140">
        <f t="shared" si="27"/>
        <v>0</v>
      </c>
      <c r="M105" s="139">
        <v>0</v>
      </c>
      <c r="N105" s="139">
        <v>0</v>
      </c>
      <c r="O105" s="139">
        <v>0</v>
      </c>
      <c r="P105" s="140">
        <f t="shared" si="28"/>
        <v>0</v>
      </c>
      <c r="Q105" s="139">
        <v>0</v>
      </c>
      <c r="R105" s="139">
        <v>0</v>
      </c>
      <c r="S105" s="139">
        <v>0</v>
      </c>
      <c r="T105" s="140">
        <f t="shared" si="29"/>
        <v>0</v>
      </c>
      <c r="U105" s="140"/>
      <c r="V105" s="140"/>
      <c r="W105" s="140"/>
      <c r="X105" s="140"/>
      <c r="Y105" s="139">
        <f t="shared" si="42"/>
        <v>1300000</v>
      </c>
      <c r="Z105" s="139">
        <f t="shared" si="42"/>
        <v>0</v>
      </c>
      <c r="AA105" s="139">
        <f t="shared" si="42"/>
        <v>120000</v>
      </c>
      <c r="AB105" s="140">
        <f t="shared" si="42"/>
        <v>1420000</v>
      </c>
    </row>
    <row r="106" spans="1:28" ht="51">
      <c r="A106" s="67"/>
      <c r="B106" s="186"/>
      <c r="C106" s="95">
        <v>4000</v>
      </c>
      <c r="D106" s="141" t="s">
        <v>78</v>
      </c>
      <c r="E106" s="139">
        <v>0</v>
      </c>
      <c r="F106" s="139">
        <v>0</v>
      </c>
      <c r="G106" s="139">
        <v>0</v>
      </c>
      <c r="H106" s="140">
        <f t="shared" si="26"/>
        <v>0</v>
      </c>
      <c r="I106" s="139">
        <v>0</v>
      </c>
      <c r="J106" s="139">
        <v>0</v>
      </c>
      <c r="K106" s="139">
        <v>0</v>
      </c>
      <c r="L106" s="140">
        <f t="shared" si="27"/>
        <v>0</v>
      </c>
      <c r="M106" s="139">
        <v>0</v>
      </c>
      <c r="N106" s="139">
        <v>0</v>
      </c>
      <c r="O106" s="139">
        <v>0</v>
      </c>
      <c r="P106" s="140">
        <f t="shared" si="28"/>
        <v>0</v>
      </c>
      <c r="Q106" s="139">
        <v>0</v>
      </c>
      <c r="R106" s="139">
        <v>0</v>
      </c>
      <c r="S106" s="139">
        <v>0</v>
      </c>
      <c r="T106" s="140">
        <f t="shared" si="29"/>
        <v>0</v>
      </c>
      <c r="U106" s="140"/>
      <c r="V106" s="140"/>
      <c r="W106" s="140"/>
      <c r="X106" s="140"/>
      <c r="Y106" s="139">
        <f t="shared" si="42"/>
        <v>0</v>
      </c>
      <c r="Z106" s="139">
        <f t="shared" si="42"/>
        <v>0</v>
      </c>
      <c r="AA106" s="139">
        <f t="shared" si="42"/>
        <v>0</v>
      </c>
      <c r="AB106" s="140">
        <f t="shared" si="42"/>
        <v>0</v>
      </c>
    </row>
    <row r="107" spans="1:28" ht="26.25">
      <c r="A107" s="67"/>
      <c r="B107" s="186"/>
      <c r="C107" s="95">
        <v>5000</v>
      </c>
      <c r="D107" s="141" t="s">
        <v>79</v>
      </c>
      <c r="E107" s="139">
        <v>0</v>
      </c>
      <c r="F107" s="139">
        <v>0</v>
      </c>
      <c r="G107" s="139">
        <v>230000</v>
      </c>
      <c r="H107" s="140">
        <f t="shared" si="26"/>
        <v>230000</v>
      </c>
      <c r="I107" s="139">
        <v>0</v>
      </c>
      <c r="J107" s="139">
        <v>0</v>
      </c>
      <c r="K107" s="139">
        <v>0</v>
      </c>
      <c r="L107" s="140">
        <f t="shared" si="27"/>
        <v>0</v>
      </c>
      <c r="M107" s="139">
        <v>0</v>
      </c>
      <c r="N107" s="139">
        <v>0</v>
      </c>
      <c r="O107" s="139">
        <v>0</v>
      </c>
      <c r="P107" s="140">
        <f t="shared" si="28"/>
        <v>0</v>
      </c>
      <c r="Q107" s="139">
        <v>0</v>
      </c>
      <c r="R107" s="139">
        <v>0</v>
      </c>
      <c r="S107" s="139">
        <v>0</v>
      </c>
      <c r="T107" s="140">
        <f t="shared" si="29"/>
        <v>0</v>
      </c>
      <c r="U107" s="140"/>
      <c r="V107" s="140"/>
      <c r="W107" s="140"/>
      <c r="X107" s="140"/>
      <c r="Y107" s="139">
        <f t="shared" si="42"/>
        <v>0</v>
      </c>
      <c r="Z107" s="139">
        <f t="shared" si="42"/>
        <v>0</v>
      </c>
      <c r="AA107" s="139">
        <f t="shared" si="42"/>
        <v>230000</v>
      </c>
      <c r="AB107" s="140">
        <f t="shared" si="42"/>
        <v>230000</v>
      </c>
    </row>
    <row r="108" spans="1:28" ht="26.25">
      <c r="A108" s="67"/>
      <c r="B108" s="187"/>
      <c r="C108" s="95">
        <v>6000</v>
      </c>
      <c r="D108" s="141" t="s">
        <v>80</v>
      </c>
      <c r="E108" s="139">
        <v>0</v>
      </c>
      <c r="F108" s="139">
        <v>0</v>
      </c>
      <c r="G108" s="139">
        <v>0</v>
      </c>
      <c r="H108" s="140">
        <f t="shared" si="26"/>
        <v>0</v>
      </c>
      <c r="I108" s="139">
        <v>0</v>
      </c>
      <c r="J108" s="139">
        <v>0</v>
      </c>
      <c r="K108" s="139">
        <v>0</v>
      </c>
      <c r="L108" s="140">
        <f t="shared" si="27"/>
        <v>0</v>
      </c>
      <c r="M108" s="139">
        <v>0</v>
      </c>
      <c r="N108" s="139">
        <v>0</v>
      </c>
      <c r="O108" s="139">
        <v>0</v>
      </c>
      <c r="P108" s="140">
        <f t="shared" si="28"/>
        <v>0</v>
      </c>
      <c r="Q108" s="139">
        <v>0</v>
      </c>
      <c r="R108" s="139">
        <v>0</v>
      </c>
      <c r="S108" s="139">
        <v>0</v>
      </c>
      <c r="T108" s="140">
        <f t="shared" si="29"/>
        <v>0</v>
      </c>
      <c r="U108" s="140"/>
      <c r="V108" s="140"/>
      <c r="W108" s="140"/>
      <c r="X108" s="140"/>
      <c r="Y108" s="139">
        <f t="shared" si="42"/>
        <v>0</v>
      </c>
      <c r="Z108" s="139">
        <f t="shared" si="42"/>
        <v>0</v>
      </c>
      <c r="AA108" s="139">
        <f t="shared" si="42"/>
        <v>0</v>
      </c>
      <c r="AB108" s="140">
        <f t="shared" si="42"/>
        <v>0</v>
      </c>
    </row>
    <row r="109" spans="1:28" ht="26.25">
      <c r="A109" s="67"/>
      <c r="B109" s="185">
        <v>16</v>
      </c>
      <c r="C109" s="84"/>
      <c r="D109" s="148" t="s">
        <v>104</v>
      </c>
      <c r="E109" s="143">
        <f>SUM(E110:E115)</f>
        <v>0</v>
      </c>
      <c r="F109" s="143">
        <f>SUM(F110:F115)</f>
        <v>0</v>
      </c>
      <c r="G109" s="143">
        <f t="shared" ref="G109:AA109" si="43">SUM(G110:G115)</f>
        <v>0</v>
      </c>
      <c r="H109" s="137">
        <f t="shared" si="26"/>
        <v>0</v>
      </c>
      <c r="I109" s="143">
        <f t="shared" si="43"/>
        <v>0</v>
      </c>
      <c r="J109" s="143">
        <f>SUM(J110:J115)</f>
        <v>0</v>
      </c>
      <c r="K109" s="143">
        <f t="shared" si="43"/>
        <v>0</v>
      </c>
      <c r="L109" s="137">
        <f t="shared" si="27"/>
        <v>0</v>
      </c>
      <c r="M109" s="143">
        <f t="shared" si="43"/>
        <v>0</v>
      </c>
      <c r="N109" s="143">
        <f>SUM(N110:N115)</f>
        <v>0</v>
      </c>
      <c r="O109" s="143">
        <f t="shared" si="43"/>
        <v>0</v>
      </c>
      <c r="P109" s="137">
        <f t="shared" si="28"/>
        <v>0</v>
      </c>
      <c r="Q109" s="143">
        <f t="shared" si="43"/>
        <v>0</v>
      </c>
      <c r="R109" s="143">
        <f>SUM(R110:R115)</f>
        <v>0</v>
      </c>
      <c r="S109" s="143">
        <f t="shared" si="43"/>
        <v>0</v>
      </c>
      <c r="T109" s="137">
        <f t="shared" si="29"/>
        <v>0</v>
      </c>
      <c r="U109" s="137"/>
      <c r="V109" s="137"/>
      <c r="W109" s="137"/>
      <c r="X109" s="137"/>
      <c r="Y109" s="143">
        <f t="shared" si="43"/>
        <v>0</v>
      </c>
      <c r="Z109" s="143">
        <f>SUM(Z110:Z115)</f>
        <v>0</v>
      </c>
      <c r="AA109" s="143">
        <f t="shared" si="43"/>
        <v>0</v>
      </c>
      <c r="AB109" s="137">
        <f>Y109+Z109+AA109</f>
        <v>0</v>
      </c>
    </row>
    <row r="110" spans="1:28" ht="26.25">
      <c r="A110" s="67"/>
      <c r="B110" s="186"/>
      <c r="C110" s="95">
        <v>1000</v>
      </c>
      <c r="D110" s="141" t="s">
        <v>75</v>
      </c>
      <c r="E110" s="139">
        <v>0</v>
      </c>
      <c r="F110" s="139">
        <v>0</v>
      </c>
      <c r="G110" s="139">
        <v>0</v>
      </c>
      <c r="H110" s="140">
        <f t="shared" si="26"/>
        <v>0</v>
      </c>
      <c r="I110" s="139">
        <v>0</v>
      </c>
      <c r="J110" s="139">
        <v>0</v>
      </c>
      <c r="K110" s="139">
        <v>0</v>
      </c>
      <c r="L110" s="140">
        <f t="shared" si="27"/>
        <v>0</v>
      </c>
      <c r="M110" s="139">
        <v>0</v>
      </c>
      <c r="N110" s="139">
        <v>0</v>
      </c>
      <c r="O110" s="139">
        <v>0</v>
      </c>
      <c r="P110" s="140">
        <f t="shared" si="28"/>
        <v>0</v>
      </c>
      <c r="Q110" s="139">
        <v>0</v>
      </c>
      <c r="R110" s="139">
        <v>0</v>
      </c>
      <c r="S110" s="139">
        <v>0</v>
      </c>
      <c r="T110" s="140">
        <f t="shared" si="29"/>
        <v>0</v>
      </c>
      <c r="U110" s="140"/>
      <c r="V110" s="140"/>
      <c r="W110" s="140"/>
      <c r="X110" s="140"/>
      <c r="Y110" s="139">
        <f t="shared" ref="Y110:AB115" si="44">+E110-I110-M110-Q110-U110</f>
        <v>0</v>
      </c>
      <c r="Z110" s="139">
        <f t="shared" si="44"/>
        <v>0</v>
      </c>
      <c r="AA110" s="139">
        <f t="shared" si="44"/>
        <v>0</v>
      </c>
      <c r="AB110" s="140">
        <f t="shared" si="44"/>
        <v>0</v>
      </c>
    </row>
    <row r="111" spans="1:28" ht="26.25">
      <c r="A111" s="67"/>
      <c r="B111" s="186"/>
      <c r="C111" s="95">
        <v>2000</v>
      </c>
      <c r="D111" s="141" t="s">
        <v>76</v>
      </c>
      <c r="E111" s="139">
        <v>0</v>
      </c>
      <c r="F111" s="139">
        <v>0</v>
      </c>
      <c r="G111" s="139">
        <v>0</v>
      </c>
      <c r="H111" s="140">
        <f t="shared" si="26"/>
        <v>0</v>
      </c>
      <c r="I111" s="139">
        <v>0</v>
      </c>
      <c r="J111" s="139">
        <v>0</v>
      </c>
      <c r="K111" s="139">
        <v>0</v>
      </c>
      <c r="L111" s="140">
        <f t="shared" si="27"/>
        <v>0</v>
      </c>
      <c r="M111" s="139">
        <v>0</v>
      </c>
      <c r="N111" s="139">
        <v>0</v>
      </c>
      <c r="O111" s="139">
        <v>0</v>
      </c>
      <c r="P111" s="140">
        <f t="shared" si="28"/>
        <v>0</v>
      </c>
      <c r="Q111" s="139">
        <v>0</v>
      </c>
      <c r="R111" s="139">
        <v>0</v>
      </c>
      <c r="S111" s="139">
        <v>0</v>
      </c>
      <c r="T111" s="140">
        <f t="shared" si="29"/>
        <v>0</v>
      </c>
      <c r="U111" s="140"/>
      <c r="V111" s="140"/>
      <c r="W111" s="140"/>
      <c r="X111" s="140"/>
      <c r="Y111" s="139">
        <f t="shared" si="44"/>
        <v>0</v>
      </c>
      <c r="Z111" s="139">
        <f t="shared" si="44"/>
        <v>0</v>
      </c>
      <c r="AA111" s="139">
        <f t="shared" si="44"/>
        <v>0</v>
      </c>
      <c r="AB111" s="140">
        <f t="shared" si="44"/>
        <v>0</v>
      </c>
    </row>
    <row r="112" spans="1:28" ht="26.25">
      <c r="A112" s="67"/>
      <c r="B112" s="186"/>
      <c r="C112" s="95">
        <v>3000</v>
      </c>
      <c r="D112" s="141" t="s">
        <v>77</v>
      </c>
      <c r="E112" s="139">
        <v>0</v>
      </c>
      <c r="F112" s="139">
        <v>0</v>
      </c>
      <c r="G112" s="139">
        <v>0</v>
      </c>
      <c r="H112" s="140">
        <f t="shared" si="26"/>
        <v>0</v>
      </c>
      <c r="I112" s="139">
        <v>0</v>
      </c>
      <c r="J112" s="139">
        <v>0</v>
      </c>
      <c r="K112" s="139">
        <v>0</v>
      </c>
      <c r="L112" s="140">
        <f t="shared" si="27"/>
        <v>0</v>
      </c>
      <c r="M112" s="139">
        <v>0</v>
      </c>
      <c r="N112" s="139">
        <v>0</v>
      </c>
      <c r="O112" s="139">
        <v>0</v>
      </c>
      <c r="P112" s="140">
        <f t="shared" si="28"/>
        <v>0</v>
      </c>
      <c r="Q112" s="139">
        <v>0</v>
      </c>
      <c r="R112" s="139">
        <v>0</v>
      </c>
      <c r="S112" s="139">
        <v>0</v>
      </c>
      <c r="T112" s="140">
        <f t="shared" si="29"/>
        <v>0</v>
      </c>
      <c r="U112" s="140"/>
      <c r="V112" s="140"/>
      <c r="W112" s="140"/>
      <c r="X112" s="140"/>
      <c r="Y112" s="139">
        <f t="shared" si="44"/>
        <v>0</v>
      </c>
      <c r="Z112" s="139">
        <f t="shared" si="44"/>
        <v>0</v>
      </c>
      <c r="AA112" s="139">
        <f t="shared" si="44"/>
        <v>0</v>
      </c>
      <c r="AB112" s="140">
        <f t="shared" si="44"/>
        <v>0</v>
      </c>
    </row>
    <row r="113" spans="1:28" ht="51">
      <c r="A113" s="67"/>
      <c r="B113" s="186"/>
      <c r="C113" s="95">
        <v>4000</v>
      </c>
      <c r="D113" s="141" t="s">
        <v>78</v>
      </c>
      <c r="E113" s="139">
        <v>0</v>
      </c>
      <c r="F113" s="139">
        <v>0</v>
      </c>
      <c r="G113" s="139">
        <v>0</v>
      </c>
      <c r="H113" s="140">
        <f t="shared" si="26"/>
        <v>0</v>
      </c>
      <c r="I113" s="139">
        <v>0</v>
      </c>
      <c r="J113" s="139">
        <v>0</v>
      </c>
      <c r="K113" s="139">
        <v>0</v>
      </c>
      <c r="L113" s="140">
        <f t="shared" si="27"/>
        <v>0</v>
      </c>
      <c r="M113" s="139">
        <v>0</v>
      </c>
      <c r="N113" s="139">
        <v>0</v>
      </c>
      <c r="O113" s="139">
        <v>0</v>
      </c>
      <c r="P113" s="140">
        <f t="shared" si="28"/>
        <v>0</v>
      </c>
      <c r="Q113" s="139">
        <v>0</v>
      </c>
      <c r="R113" s="139">
        <v>0</v>
      </c>
      <c r="S113" s="139">
        <v>0</v>
      </c>
      <c r="T113" s="140">
        <f t="shared" si="29"/>
        <v>0</v>
      </c>
      <c r="U113" s="140"/>
      <c r="V113" s="140"/>
      <c r="W113" s="140"/>
      <c r="X113" s="140"/>
      <c r="Y113" s="139">
        <f t="shared" si="44"/>
        <v>0</v>
      </c>
      <c r="Z113" s="139">
        <f t="shared" si="44"/>
        <v>0</v>
      </c>
      <c r="AA113" s="139">
        <f t="shared" si="44"/>
        <v>0</v>
      </c>
      <c r="AB113" s="140">
        <f t="shared" si="44"/>
        <v>0</v>
      </c>
    </row>
    <row r="114" spans="1:28" ht="26.25">
      <c r="A114" s="67"/>
      <c r="B114" s="186"/>
      <c r="C114" s="95">
        <v>5000</v>
      </c>
      <c r="D114" s="141" t="s">
        <v>79</v>
      </c>
      <c r="E114" s="139">
        <v>0</v>
      </c>
      <c r="F114" s="139">
        <v>0</v>
      </c>
      <c r="G114" s="139">
        <v>0</v>
      </c>
      <c r="H114" s="140">
        <f t="shared" si="26"/>
        <v>0</v>
      </c>
      <c r="I114" s="139">
        <v>0</v>
      </c>
      <c r="J114" s="139">
        <v>0</v>
      </c>
      <c r="K114" s="139">
        <v>0</v>
      </c>
      <c r="L114" s="140">
        <f t="shared" si="27"/>
        <v>0</v>
      </c>
      <c r="M114" s="139">
        <v>0</v>
      </c>
      <c r="N114" s="139">
        <v>0</v>
      </c>
      <c r="O114" s="139">
        <v>0</v>
      </c>
      <c r="P114" s="140">
        <f t="shared" si="28"/>
        <v>0</v>
      </c>
      <c r="Q114" s="139">
        <v>0</v>
      </c>
      <c r="R114" s="139">
        <v>0</v>
      </c>
      <c r="S114" s="139">
        <v>0</v>
      </c>
      <c r="T114" s="140">
        <f t="shared" si="29"/>
        <v>0</v>
      </c>
      <c r="U114" s="140"/>
      <c r="V114" s="140"/>
      <c r="W114" s="140"/>
      <c r="X114" s="140"/>
      <c r="Y114" s="139">
        <f t="shared" si="44"/>
        <v>0</v>
      </c>
      <c r="Z114" s="139">
        <f t="shared" si="44"/>
        <v>0</v>
      </c>
      <c r="AA114" s="139">
        <f t="shared" si="44"/>
        <v>0</v>
      </c>
      <c r="AB114" s="140">
        <f t="shared" si="44"/>
        <v>0</v>
      </c>
    </row>
    <row r="115" spans="1:28" ht="26.25">
      <c r="A115" s="67"/>
      <c r="B115" s="187"/>
      <c r="C115" s="95">
        <v>6000</v>
      </c>
      <c r="D115" s="141" t="s">
        <v>80</v>
      </c>
      <c r="E115" s="139">
        <v>0</v>
      </c>
      <c r="F115" s="139">
        <v>0</v>
      </c>
      <c r="G115" s="139">
        <v>0</v>
      </c>
      <c r="H115" s="140">
        <f t="shared" si="26"/>
        <v>0</v>
      </c>
      <c r="I115" s="139">
        <v>0</v>
      </c>
      <c r="J115" s="139">
        <v>0</v>
      </c>
      <c r="K115" s="139">
        <v>0</v>
      </c>
      <c r="L115" s="140">
        <f t="shared" si="27"/>
        <v>0</v>
      </c>
      <c r="M115" s="139">
        <v>0</v>
      </c>
      <c r="N115" s="139">
        <v>0</v>
      </c>
      <c r="O115" s="139">
        <v>0</v>
      </c>
      <c r="P115" s="140">
        <f t="shared" si="28"/>
        <v>0</v>
      </c>
      <c r="Q115" s="139">
        <v>0</v>
      </c>
      <c r="R115" s="139">
        <v>0</v>
      </c>
      <c r="S115" s="139">
        <v>0</v>
      </c>
      <c r="T115" s="140">
        <f t="shared" si="29"/>
        <v>0</v>
      </c>
      <c r="U115" s="140"/>
      <c r="V115" s="140"/>
      <c r="W115" s="140"/>
      <c r="X115" s="140"/>
      <c r="Y115" s="139">
        <f t="shared" si="44"/>
        <v>0</v>
      </c>
      <c r="Z115" s="139">
        <f t="shared" si="44"/>
        <v>0</v>
      </c>
      <c r="AA115" s="139">
        <f>+G115-K115-O115-S115-W115</f>
        <v>0</v>
      </c>
      <c r="AB115" s="140">
        <f t="shared" si="44"/>
        <v>0</v>
      </c>
    </row>
    <row r="116" spans="1:28" ht="78.75">
      <c r="A116" s="67"/>
      <c r="B116" s="188">
        <v>17</v>
      </c>
      <c r="C116" s="84"/>
      <c r="D116" s="142" t="s">
        <v>105</v>
      </c>
      <c r="E116" s="143">
        <f>SUM(E117:E122)</f>
        <v>2010000.11</v>
      </c>
      <c r="F116" s="143">
        <f>SUM(F117:F122)</f>
        <v>0</v>
      </c>
      <c r="G116" s="143">
        <f t="shared" ref="G116:AA116" si="45">SUM(G117:G122)</f>
        <v>0</v>
      </c>
      <c r="H116" s="137">
        <f t="shared" si="26"/>
        <v>2010000.11</v>
      </c>
      <c r="I116" s="143">
        <f t="shared" si="45"/>
        <v>0</v>
      </c>
      <c r="J116" s="143">
        <f>SUM(J117:J122)</f>
        <v>0</v>
      </c>
      <c r="K116" s="143">
        <f t="shared" si="45"/>
        <v>0</v>
      </c>
      <c r="L116" s="137">
        <f t="shared" si="27"/>
        <v>0</v>
      </c>
      <c r="M116" s="143">
        <f t="shared" si="45"/>
        <v>0</v>
      </c>
      <c r="N116" s="143">
        <f>SUM(N117:N122)</f>
        <v>0</v>
      </c>
      <c r="O116" s="143">
        <f t="shared" si="45"/>
        <v>0</v>
      </c>
      <c r="P116" s="137">
        <f t="shared" si="28"/>
        <v>0</v>
      </c>
      <c r="Q116" s="143">
        <f t="shared" si="45"/>
        <v>0</v>
      </c>
      <c r="R116" s="143">
        <f>SUM(R117:R122)</f>
        <v>0</v>
      </c>
      <c r="S116" s="143">
        <f t="shared" si="45"/>
        <v>0</v>
      </c>
      <c r="T116" s="137">
        <f t="shared" si="29"/>
        <v>0</v>
      </c>
      <c r="U116" s="137">
        <f>SUM(U117:U121)</f>
        <v>0</v>
      </c>
      <c r="V116" s="137">
        <f t="shared" ref="V116:X116" si="46">SUM(V117:V121)</f>
        <v>0</v>
      </c>
      <c r="W116" s="137">
        <f t="shared" si="46"/>
        <v>0</v>
      </c>
      <c r="X116" s="137">
        <f t="shared" si="46"/>
        <v>0</v>
      </c>
      <c r="Y116" s="143">
        <f t="shared" si="45"/>
        <v>2010000.11</v>
      </c>
      <c r="Z116" s="143">
        <f>SUM(Z117:Z122)</f>
        <v>0</v>
      </c>
      <c r="AA116" s="143">
        <f t="shared" si="45"/>
        <v>0</v>
      </c>
      <c r="AB116" s="137">
        <f>Y116+Z116+AA116</f>
        <v>2010000.11</v>
      </c>
    </row>
    <row r="117" spans="1:28" ht="26.25">
      <c r="A117" s="67"/>
      <c r="B117" s="188"/>
      <c r="C117" s="95">
        <v>1000</v>
      </c>
      <c r="D117" s="141" t="s">
        <v>75</v>
      </c>
      <c r="E117" s="139">
        <v>0</v>
      </c>
      <c r="F117" s="139">
        <v>0</v>
      </c>
      <c r="G117" s="139">
        <v>0</v>
      </c>
      <c r="H117" s="140">
        <f t="shared" si="26"/>
        <v>0</v>
      </c>
      <c r="I117" s="139">
        <v>0</v>
      </c>
      <c r="J117" s="139">
        <v>0</v>
      </c>
      <c r="K117" s="139">
        <v>0</v>
      </c>
      <c r="L117" s="140">
        <f t="shared" si="27"/>
        <v>0</v>
      </c>
      <c r="M117" s="139">
        <v>0</v>
      </c>
      <c r="N117" s="139">
        <v>0</v>
      </c>
      <c r="O117" s="139">
        <v>0</v>
      </c>
      <c r="P117" s="140">
        <f t="shared" si="28"/>
        <v>0</v>
      </c>
      <c r="Q117" s="139">
        <v>0</v>
      </c>
      <c r="R117" s="139">
        <v>0</v>
      </c>
      <c r="S117" s="139">
        <v>0</v>
      </c>
      <c r="T117" s="140">
        <f t="shared" si="29"/>
        <v>0</v>
      </c>
      <c r="U117" s="140"/>
      <c r="V117" s="140"/>
      <c r="W117" s="140"/>
      <c r="X117" s="140">
        <f t="shared" ref="X117:X120" si="47">SUM(U117:W117)</f>
        <v>0</v>
      </c>
      <c r="Y117" s="139">
        <f t="shared" ref="Y117:AB121" si="48">+E117-I117-M117-Q117-U117</f>
        <v>0</v>
      </c>
      <c r="Z117" s="139">
        <f t="shared" si="48"/>
        <v>0</v>
      </c>
      <c r="AA117" s="139">
        <f t="shared" si="48"/>
        <v>0</v>
      </c>
      <c r="AB117" s="140">
        <f t="shared" si="48"/>
        <v>0</v>
      </c>
    </row>
    <row r="118" spans="1:28" ht="26.25">
      <c r="A118" s="67"/>
      <c r="B118" s="188"/>
      <c r="C118" s="95">
        <v>2000</v>
      </c>
      <c r="D118" s="141" t="s">
        <v>76</v>
      </c>
      <c r="E118" s="139">
        <v>2010000.11</v>
      </c>
      <c r="F118" s="139">
        <v>0</v>
      </c>
      <c r="G118" s="139">
        <v>0</v>
      </c>
      <c r="H118" s="140">
        <f t="shared" si="26"/>
        <v>2010000.11</v>
      </c>
      <c r="I118" s="139">
        <v>0</v>
      </c>
      <c r="J118" s="139">
        <v>0</v>
      </c>
      <c r="K118" s="139">
        <v>0</v>
      </c>
      <c r="L118" s="140">
        <f t="shared" si="27"/>
        <v>0</v>
      </c>
      <c r="M118" s="139">
        <v>0</v>
      </c>
      <c r="N118" s="139">
        <v>0</v>
      </c>
      <c r="O118" s="139">
        <v>0</v>
      </c>
      <c r="P118" s="140">
        <f t="shared" si="28"/>
        <v>0</v>
      </c>
      <c r="Q118" s="139">
        <v>0</v>
      </c>
      <c r="R118" s="139">
        <v>0</v>
      </c>
      <c r="S118" s="139">
        <v>0</v>
      </c>
      <c r="T118" s="140">
        <f t="shared" si="29"/>
        <v>0</v>
      </c>
      <c r="U118" s="140"/>
      <c r="V118" s="140"/>
      <c r="W118" s="140"/>
      <c r="X118" s="140">
        <f t="shared" si="47"/>
        <v>0</v>
      </c>
      <c r="Y118" s="139">
        <f t="shared" si="48"/>
        <v>2010000.11</v>
      </c>
      <c r="Z118" s="139">
        <f t="shared" si="48"/>
        <v>0</v>
      </c>
      <c r="AA118" s="139">
        <f t="shared" si="48"/>
        <v>0</v>
      </c>
      <c r="AB118" s="140">
        <f t="shared" si="48"/>
        <v>2010000.11</v>
      </c>
    </row>
    <row r="119" spans="1:28" ht="26.25">
      <c r="A119" s="67"/>
      <c r="B119" s="188"/>
      <c r="C119" s="95">
        <v>3000</v>
      </c>
      <c r="D119" s="141" t="s">
        <v>77</v>
      </c>
      <c r="E119" s="139">
        <v>0</v>
      </c>
      <c r="F119" s="139">
        <v>0</v>
      </c>
      <c r="G119" s="139">
        <v>0</v>
      </c>
      <c r="H119" s="140">
        <f t="shared" si="26"/>
        <v>0</v>
      </c>
      <c r="I119" s="139">
        <v>0</v>
      </c>
      <c r="J119" s="139">
        <v>0</v>
      </c>
      <c r="K119" s="139">
        <v>0</v>
      </c>
      <c r="L119" s="140">
        <f t="shared" si="27"/>
        <v>0</v>
      </c>
      <c r="M119" s="139">
        <v>0</v>
      </c>
      <c r="N119" s="139">
        <v>0</v>
      </c>
      <c r="O119" s="139">
        <v>0</v>
      </c>
      <c r="P119" s="140">
        <f t="shared" si="28"/>
        <v>0</v>
      </c>
      <c r="Q119" s="139">
        <v>0</v>
      </c>
      <c r="R119" s="139">
        <v>0</v>
      </c>
      <c r="S119" s="139">
        <v>0</v>
      </c>
      <c r="T119" s="140">
        <f t="shared" si="29"/>
        <v>0</v>
      </c>
      <c r="U119" s="140"/>
      <c r="V119" s="140"/>
      <c r="W119" s="140"/>
      <c r="X119" s="140">
        <f t="shared" si="47"/>
        <v>0</v>
      </c>
      <c r="Y119" s="139">
        <f t="shared" si="48"/>
        <v>0</v>
      </c>
      <c r="Z119" s="139">
        <f t="shared" si="48"/>
        <v>0</v>
      </c>
      <c r="AA119" s="139">
        <f t="shared" si="48"/>
        <v>0</v>
      </c>
      <c r="AB119" s="140">
        <f t="shared" si="48"/>
        <v>0</v>
      </c>
    </row>
    <row r="120" spans="1:28" ht="51">
      <c r="A120" s="67"/>
      <c r="B120" s="188"/>
      <c r="C120" s="95">
        <v>4000</v>
      </c>
      <c r="D120" s="141" t="s">
        <v>78</v>
      </c>
      <c r="E120" s="139">
        <v>0</v>
      </c>
      <c r="F120" s="139">
        <v>0</v>
      </c>
      <c r="G120" s="139">
        <v>0</v>
      </c>
      <c r="H120" s="140">
        <f t="shared" si="26"/>
        <v>0</v>
      </c>
      <c r="I120" s="139">
        <v>0</v>
      </c>
      <c r="J120" s="139">
        <v>0</v>
      </c>
      <c r="K120" s="139">
        <v>0</v>
      </c>
      <c r="L120" s="140">
        <f t="shared" si="27"/>
        <v>0</v>
      </c>
      <c r="M120" s="139">
        <v>0</v>
      </c>
      <c r="N120" s="139">
        <v>0</v>
      </c>
      <c r="O120" s="139">
        <v>0</v>
      </c>
      <c r="P120" s="140">
        <f t="shared" si="28"/>
        <v>0</v>
      </c>
      <c r="Q120" s="139">
        <v>0</v>
      </c>
      <c r="R120" s="139">
        <v>0</v>
      </c>
      <c r="S120" s="139">
        <v>0</v>
      </c>
      <c r="T120" s="140">
        <f t="shared" si="29"/>
        <v>0</v>
      </c>
      <c r="U120" s="140"/>
      <c r="V120" s="140"/>
      <c r="W120" s="140"/>
      <c r="X120" s="140">
        <f t="shared" si="47"/>
        <v>0</v>
      </c>
      <c r="Y120" s="139">
        <f t="shared" si="48"/>
        <v>0</v>
      </c>
      <c r="Z120" s="139">
        <f t="shared" si="48"/>
        <v>0</v>
      </c>
      <c r="AA120" s="139">
        <f t="shared" si="48"/>
        <v>0</v>
      </c>
      <c r="AB120" s="140">
        <f t="shared" si="48"/>
        <v>0</v>
      </c>
    </row>
    <row r="121" spans="1:28" ht="26.25">
      <c r="A121" s="67"/>
      <c r="B121" s="188"/>
      <c r="C121" s="95">
        <v>5000</v>
      </c>
      <c r="D121" s="141" t="s">
        <v>79</v>
      </c>
      <c r="E121" s="139">
        <v>0</v>
      </c>
      <c r="F121" s="139">
        <v>0</v>
      </c>
      <c r="G121" s="139">
        <v>0</v>
      </c>
      <c r="H121" s="140">
        <f t="shared" si="26"/>
        <v>0</v>
      </c>
      <c r="I121" s="139">
        <v>0</v>
      </c>
      <c r="J121" s="139">
        <v>0</v>
      </c>
      <c r="K121" s="139">
        <v>0</v>
      </c>
      <c r="L121" s="140">
        <f t="shared" si="27"/>
        <v>0</v>
      </c>
      <c r="M121" s="139">
        <v>0</v>
      </c>
      <c r="N121" s="139">
        <v>0</v>
      </c>
      <c r="O121" s="139">
        <v>0</v>
      </c>
      <c r="P121" s="140">
        <f t="shared" si="28"/>
        <v>0</v>
      </c>
      <c r="Q121" s="139">
        <v>0</v>
      </c>
      <c r="R121" s="139">
        <v>0</v>
      </c>
      <c r="S121" s="139">
        <v>0</v>
      </c>
      <c r="T121" s="140">
        <f t="shared" si="29"/>
        <v>0</v>
      </c>
      <c r="U121" s="140"/>
      <c r="V121" s="140">
        <v>0</v>
      </c>
      <c r="W121" s="140"/>
      <c r="X121" s="140">
        <f>SUM(U121:W121)</f>
        <v>0</v>
      </c>
      <c r="Y121" s="139">
        <f t="shared" si="48"/>
        <v>0</v>
      </c>
      <c r="Z121" s="139">
        <f t="shared" si="48"/>
        <v>0</v>
      </c>
      <c r="AA121" s="139">
        <f t="shared" si="48"/>
        <v>0</v>
      </c>
      <c r="AB121" s="140">
        <f t="shared" si="48"/>
        <v>0</v>
      </c>
    </row>
    <row r="122" spans="1:28" ht="27" thickBot="1">
      <c r="A122" s="67"/>
      <c r="B122" s="189"/>
      <c r="C122" s="95">
        <v>6000</v>
      </c>
      <c r="D122" s="141" t="s">
        <v>80</v>
      </c>
      <c r="E122" s="139">
        <v>0</v>
      </c>
      <c r="F122" s="139">
        <v>0</v>
      </c>
      <c r="G122" s="139">
        <v>0</v>
      </c>
      <c r="H122" s="140">
        <f t="shared" si="26"/>
        <v>0</v>
      </c>
      <c r="I122" s="139">
        <v>0</v>
      </c>
      <c r="J122" s="139">
        <v>0</v>
      </c>
      <c r="K122" s="139">
        <v>0</v>
      </c>
      <c r="L122" s="140">
        <f t="shared" si="27"/>
        <v>0</v>
      </c>
      <c r="M122" s="139">
        <v>0</v>
      </c>
      <c r="N122" s="139">
        <v>0</v>
      </c>
      <c r="O122" s="139">
        <v>0</v>
      </c>
      <c r="P122" s="140">
        <f t="shared" si="28"/>
        <v>0</v>
      </c>
      <c r="Q122" s="139">
        <v>0</v>
      </c>
      <c r="R122" s="139">
        <v>0</v>
      </c>
      <c r="S122" s="139">
        <v>0</v>
      </c>
      <c r="T122" s="140">
        <f t="shared" si="29"/>
        <v>0</v>
      </c>
      <c r="U122" s="140"/>
      <c r="V122" s="140"/>
      <c r="W122" s="140"/>
      <c r="X122" s="140"/>
      <c r="Y122" s="139">
        <f t="shared" ref="Y122:AB122" si="49">+E122-I122-M122-Q122</f>
        <v>0</v>
      </c>
      <c r="Z122" s="139">
        <f t="shared" si="49"/>
        <v>0</v>
      </c>
      <c r="AA122" s="139">
        <f t="shared" si="49"/>
        <v>0</v>
      </c>
      <c r="AB122" s="140">
        <f t="shared" si="49"/>
        <v>0</v>
      </c>
    </row>
    <row r="123" spans="1:28" ht="28.5" thickBot="1">
      <c r="A123" s="67"/>
      <c r="B123" s="108"/>
      <c r="C123" s="108"/>
      <c r="D123" s="149" t="s">
        <v>106</v>
      </c>
      <c r="E123" s="150">
        <f>E4+E11+E18+E25+E32+E39+E46+E53+E60+E67+E74+E81+E88+E95+E102+E109+E116</f>
        <v>300154929.35000002</v>
      </c>
      <c r="F123" s="150">
        <f>F4+F11+F18+F25+F32+F39+F46+F53+F60+F67+F74+F81+F88+F95+F102+F109+F116</f>
        <v>14022650.65</v>
      </c>
      <c r="G123" s="150">
        <f t="shared" ref="G123:AB123" si="50">G4+G11+G18+G25+G32+G39+G46+G53+G60+G67+G74+G81+G88+G95+G102+G109+G116</f>
        <v>94999999.999999985</v>
      </c>
      <c r="H123" s="150">
        <f t="shared" si="26"/>
        <v>409177580</v>
      </c>
      <c r="I123" s="150">
        <f t="shared" si="50"/>
        <v>0</v>
      </c>
      <c r="J123" s="150">
        <f>J4+J11+J18+J25+J32+J39+J46+J53+J60+J67+J74+J81+J88+J95+J102+J109+J116</f>
        <v>0</v>
      </c>
      <c r="K123" s="150">
        <f t="shared" si="50"/>
        <v>0</v>
      </c>
      <c r="L123" s="150">
        <f t="shared" si="50"/>
        <v>0</v>
      </c>
      <c r="M123" s="150">
        <f t="shared" si="50"/>
        <v>0</v>
      </c>
      <c r="N123" s="150">
        <f>N4+N11+N18+N25+N32+N39+N46+N53+N60+N67+N74+N81+N88+N95+N102+N109+N116</f>
        <v>0</v>
      </c>
      <c r="O123" s="150">
        <f t="shared" si="50"/>
        <v>0</v>
      </c>
      <c r="P123" s="150">
        <f t="shared" si="50"/>
        <v>0</v>
      </c>
      <c r="Q123" s="150">
        <f t="shared" si="50"/>
        <v>0</v>
      </c>
      <c r="R123" s="150">
        <f>R4+R11+R18+R25+R32+R39+R46+R53+R60+R67+R74+R81+R88+R95+R102+R109+R116</f>
        <v>0</v>
      </c>
      <c r="S123" s="150">
        <f t="shared" si="50"/>
        <v>751640.72</v>
      </c>
      <c r="T123" s="150">
        <f t="shared" si="50"/>
        <v>751640.72</v>
      </c>
      <c r="U123" s="150">
        <f t="shared" si="50"/>
        <v>0</v>
      </c>
      <c r="V123" s="150">
        <f t="shared" si="50"/>
        <v>0</v>
      </c>
      <c r="W123" s="150">
        <f t="shared" si="50"/>
        <v>0</v>
      </c>
      <c r="X123" s="150">
        <f t="shared" si="50"/>
        <v>0</v>
      </c>
      <c r="Y123" s="150">
        <f t="shared" si="50"/>
        <v>300154929.35000002</v>
      </c>
      <c r="Z123" s="150">
        <f t="shared" si="50"/>
        <v>14022650.65</v>
      </c>
      <c r="AA123" s="150">
        <f t="shared" si="50"/>
        <v>94248359.279999986</v>
      </c>
      <c r="AB123" s="150">
        <f t="shared" si="50"/>
        <v>408425939.28000003</v>
      </c>
    </row>
    <row r="124" spans="1:28" ht="41.25" customHeight="1">
      <c r="A124" s="67"/>
      <c r="B124" s="115"/>
      <c r="C124" s="115"/>
      <c r="D124" s="117"/>
      <c r="E124" s="117"/>
      <c r="F124" s="117"/>
      <c r="G124" s="117"/>
      <c r="H124" s="117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5"/>
    </row>
    <row r="125" spans="1:28" ht="41.25" customHeight="1" thickBot="1">
      <c r="A125" s="67"/>
      <c r="B125" s="115"/>
      <c r="C125" s="115"/>
      <c r="D125" s="117"/>
      <c r="E125" s="116"/>
      <c r="F125" s="116"/>
      <c r="G125" s="116"/>
      <c r="H125" s="117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5"/>
    </row>
    <row r="126" spans="1:28" ht="58.5" customHeight="1" thickBot="1">
      <c r="A126" s="67"/>
      <c r="B126" s="115"/>
      <c r="C126" s="115"/>
      <c r="D126" s="151"/>
      <c r="E126" s="183" t="s">
        <v>2</v>
      </c>
      <c r="F126" s="183"/>
      <c r="G126" s="183"/>
      <c r="H126" s="183"/>
      <c r="I126" s="183" t="s">
        <v>3</v>
      </c>
      <c r="J126" s="183"/>
      <c r="K126" s="183"/>
      <c r="L126" s="183"/>
      <c r="M126" s="183" t="s">
        <v>4</v>
      </c>
      <c r="N126" s="183"/>
      <c r="O126" s="183"/>
      <c r="P126" s="183"/>
      <c r="Q126" s="183" t="s">
        <v>5</v>
      </c>
      <c r="R126" s="183"/>
      <c r="S126" s="183"/>
      <c r="T126" s="183"/>
      <c r="U126" s="183" t="s">
        <v>5</v>
      </c>
      <c r="V126" s="183"/>
      <c r="W126" s="183"/>
      <c r="X126" s="183"/>
      <c r="Y126" s="183" t="s">
        <v>6</v>
      </c>
      <c r="Z126" s="183"/>
      <c r="AA126" s="183"/>
      <c r="AB126" s="183"/>
    </row>
    <row r="127" spans="1:28" ht="58.5" customHeight="1" thickBot="1">
      <c r="A127" s="67"/>
      <c r="B127" s="115"/>
      <c r="C127" s="115"/>
      <c r="D127" s="151"/>
      <c r="E127" s="152" t="s">
        <v>8</v>
      </c>
      <c r="F127" s="153" t="s">
        <v>97</v>
      </c>
      <c r="G127" s="152" t="s">
        <v>9</v>
      </c>
      <c r="H127" s="152" t="s">
        <v>7</v>
      </c>
      <c r="I127" s="152" t="s">
        <v>8</v>
      </c>
      <c r="J127" s="153" t="s">
        <v>97</v>
      </c>
      <c r="K127" s="152" t="s">
        <v>9</v>
      </c>
      <c r="L127" s="152" t="s">
        <v>7</v>
      </c>
      <c r="M127" s="152" t="s">
        <v>107</v>
      </c>
      <c r="N127" s="153" t="s">
        <v>97</v>
      </c>
      <c r="O127" s="152" t="s">
        <v>96</v>
      </c>
      <c r="P127" s="152" t="s">
        <v>7</v>
      </c>
      <c r="Q127" s="152" t="s">
        <v>8</v>
      </c>
      <c r="R127" s="153" t="s">
        <v>97</v>
      </c>
      <c r="S127" s="152" t="s">
        <v>9</v>
      </c>
      <c r="T127" s="152" t="s">
        <v>7</v>
      </c>
      <c r="U127" s="152" t="s">
        <v>8</v>
      </c>
      <c r="V127" s="153" t="s">
        <v>97</v>
      </c>
      <c r="W127" s="152" t="s">
        <v>9</v>
      </c>
      <c r="X127" s="152" t="s">
        <v>7</v>
      </c>
      <c r="Y127" s="152" t="s">
        <v>8</v>
      </c>
      <c r="Z127" s="153" t="s">
        <v>97</v>
      </c>
      <c r="AA127" s="152" t="s">
        <v>9</v>
      </c>
      <c r="AB127" s="152" t="s">
        <v>7</v>
      </c>
    </row>
    <row r="128" spans="1:28" ht="58.5" customHeight="1">
      <c r="A128" s="67"/>
      <c r="B128" s="115"/>
      <c r="C128" s="154">
        <v>1000</v>
      </c>
      <c r="D128" s="155" t="s">
        <v>75</v>
      </c>
      <c r="E128" s="156">
        <f t="shared" ref="E128:AB133" si="51">E5+E12+E19+E26+E33+E40+E47+E54+E61+E68+E75+E82+E89+E96+E103+E110+E117</f>
        <v>0</v>
      </c>
      <c r="F128" s="156">
        <f t="shared" si="51"/>
        <v>0</v>
      </c>
      <c r="G128" s="156">
        <f t="shared" si="51"/>
        <v>74617128.649999991</v>
      </c>
      <c r="H128" s="156">
        <f t="shared" si="51"/>
        <v>74617128.649999991</v>
      </c>
      <c r="I128" s="156">
        <f t="shared" si="51"/>
        <v>0</v>
      </c>
      <c r="J128" s="156">
        <f t="shared" si="51"/>
        <v>0</v>
      </c>
      <c r="K128" s="156">
        <f t="shared" si="51"/>
        <v>0</v>
      </c>
      <c r="L128" s="156">
        <f t="shared" si="51"/>
        <v>0</v>
      </c>
      <c r="M128" s="156">
        <f t="shared" si="51"/>
        <v>0</v>
      </c>
      <c r="N128" s="156">
        <f t="shared" si="51"/>
        <v>0</v>
      </c>
      <c r="O128" s="156">
        <f t="shared" si="51"/>
        <v>0</v>
      </c>
      <c r="P128" s="156">
        <f t="shared" si="51"/>
        <v>0</v>
      </c>
      <c r="Q128" s="156">
        <f t="shared" si="51"/>
        <v>0</v>
      </c>
      <c r="R128" s="156">
        <f t="shared" si="51"/>
        <v>0</v>
      </c>
      <c r="S128" s="156">
        <f t="shared" si="51"/>
        <v>751640.72</v>
      </c>
      <c r="T128" s="156">
        <f t="shared" si="51"/>
        <v>751640.72</v>
      </c>
      <c r="U128" s="156">
        <f t="shared" si="51"/>
        <v>0</v>
      </c>
      <c r="V128" s="156">
        <f t="shared" si="51"/>
        <v>0</v>
      </c>
      <c r="W128" s="156">
        <f t="shared" si="51"/>
        <v>0</v>
      </c>
      <c r="X128" s="156">
        <f t="shared" si="51"/>
        <v>0</v>
      </c>
      <c r="Y128" s="156">
        <f t="shared" si="51"/>
        <v>0</v>
      </c>
      <c r="Z128" s="156">
        <f t="shared" si="51"/>
        <v>0</v>
      </c>
      <c r="AA128" s="156">
        <f t="shared" si="51"/>
        <v>73865487.929999992</v>
      </c>
      <c r="AB128" s="157">
        <f t="shared" si="51"/>
        <v>73865487.929999992</v>
      </c>
    </row>
    <row r="129" spans="1:41" ht="58.5" customHeight="1">
      <c r="A129" s="67"/>
      <c r="B129" s="115"/>
      <c r="C129" s="158">
        <v>2000</v>
      </c>
      <c r="D129" s="159" t="s">
        <v>76</v>
      </c>
      <c r="E129" s="160">
        <f t="shared" si="51"/>
        <v>9010000.1099999994</v>
      </c>
      <c r="F129" s="160">
        <f t="shared" si="51"/>
        <v>0</v>
      </c>
      <c r="G129" s="160">
        <f t="shared" si="51"/>
        <v>3386371.35</v>
      </c>
      <c r="H129" s="160">
        <f t="shared" si="51"/>
        <v>12396371.459999999</v>
      </c>
      <c r="I129" s="160">
        <f t="shared" si="51"/>
        <v>0</v>
      </c>
      <c r="J129" s="160">
        <f t="shared" si="51"/>
        <v>0</v>
      </c>
      <c r="K129" s="160">
        <f t="shared" si="51"/>
        <v>0</v>
      </c>
      <c r="L129" s="160">
        <f t="shared" si="51"/>
        <v>0</v>
      </c>
      <c r="M129" s="160">
        <f t="shared" si="51"/>
        <v>0</v>
      </c>
      <c r="N129" s="160">
        <f t="shared" si="51"/>
        <v>0</v>
      </c>
      <c r="O129" s="160">
        <f t="shared" si="51"/>
        <v>0</v>
      </c>
      <c r="P129" s="160">
        <f t="shared" si="51"/>
        <v>0</v>
      </c>
      <c r="Q129" s="160">
        <f t="shared" si="51"/>
        <v>0</v>
      </c>
      <c r="R129" s="160">
        <f t="shared" si="51"/>
        <v>0</v>
      </c>
      <c r="S129" s="160">
        <f t="shared" si="51"/>
        <v>0</v>
      </c>
      <c r="T129" s="160">
        <f t="shared" si="51"/>
        <v>0</v>
      </c>
      <c r="U129" s="160">
        <f t="shared" si="51"/>
        <v>0</v>
      </c>
      <c r="V129" s="160">
        <f t="shared" si="51"/>
        <v>0</v>
      </c>
      <c r="W129" s="160">
        <f t="shared" si="51"/>
        <v>0</v>
      </c>
      <c r="X129" s="160">
        <f t="shared" si="51"/>
        <v>0</v>
      </c>
      <c r="Y129" s="160">
        <f t="shared" si="51"/>
        <v>9010000.1099999994</v>
      </c>
      <c r="Z129" s="160">
        <f t="shared" si="51"/>
        <v>0</v>
      </c>
      <c r="AA129" s="160">
        <f t="shared" si="51"/>
        <v>3386371.35</v>
      </c>
      <c r="AB129" s="161">
        <f t="shared" si="51"/>
        <v>12396371.459999999</v>
      </c>
    </row>
    <row r="130" spans="1:41" ht="58.5" customHeight="1">
      <c r="A130" s="67"/>
      <c r="B130" s="115"/>
      <c r="C130" s="158">
        <v>3000</v>
      </c>
      <c r="D130" s="159" t="s">
        <v>77</v>
      </c>
      <c r="E130" s="160">
        <f t="shared" si="51"/>
        <v>56084630.18</v>
      </c>
      <c r="F130" s="160">
        <f t="shared" si="51"/>
        <v>14022650.65</v>
      </c>
      <c r="G130" s="160">
        <f t="shared" si="51"/>
        <v>16310000</v>
      </c>
      <c r="H130" s="160">
        <f t="shared" si="51"/>
        <v>86417280.829999998</v>
      </c>
      <c r="I130" s="160">
        <f t="shared" si="51"/>
        <v>0</v>
      </c>
      <c r="J130" s="160">
        <f t="shared" si="51"/>
        <v>0</v>
      </c>
      <c r="K130" s="160">
        <f t="shared" si="51"/>
        <v>0</v>
      </c>
      <c r="L130" s="160">
        <f t="shared" si="51"/>
        <v>0</v>
      </c>
      <c r="M130" s="160">
        <f t="shared" si="51"/>
        <v>0</v>
      </c>
      <c r="N130" s="160">
        <f t="shared" si="51"/>
        <v>0</v>
      </c>
      <c r="O130" s="160">
        <f t="shared" si="51"/>
        <v>0</v>
      </c>
      <c r="P130" s="160">
        <f t="shared" si="51"/>
        <v>0</v>
      </c>
      <c r="Q130" s="160">
        <f t="shared" si="51"/>
        <v>0</v>
      </c>
      <c r="R130" s="160">
        <f t="shared" si="51"/>
        <v>0</v>
      </c>
      <c r="S130" s="160">
        <f t="shared" si="51"/>
        <v>0</v>
      </c>
      <c r="T130" s="160">
        <f t="shared" si="51"/>
        <v>0</v>
      </c>
      <c r="U130" s="160">
        <f t="shared" si="51"/>
        <v>0</v>
      </c>
      <c r="V130" s="160">
        <f t="shared" si="51"/>
        <v>0</v>
      </c>
      <c r="W130" s="160">
        <f t="shared" si="51"/>
        <v>0</v>
      </c>
      <c r="X130" s="160">
        <f t="shared" si="51"/>
        <v>0</v>
      </c>
      <c r="Y130" s="160">
        <f t="shared" si="51"/>
        <v>56084630.18</v>
      </c>
      <c r="Z130" s="160">
        <f t="shared" si="51"/>
        <v>14022650.65</v>
      </c>
      <c r="AA130" s="160">
        <f t="shared" si="51"/>
        <v>16310000</v>
      </c>
      <c r="AB130" s="161">
        <f t="shared" si="51"/>
        <v>86417280.829999998</v>
      </c>
    </row>
    <row r="131" spans="1:41" ht="58.5" customHeight="1">
      <c r="A131" s="67"/>
      <c r="B131" s="115"/>
      <c r="C131" s="158">
        <v>4000</v>
      </c>
      <c r="D131" s="159" t="s">
        <v>78</v>
      </c>
      <c r="E131" s="160">
        <f t="shared" si="51"/>
        <v>224000</v>
      </c>
      <c r="F131" s="160">
        <f t="shared" si="51"/>
        <v>0</v>
      </c>
      <c r="G131" s="160">
        <f t="shared" si="51"/>
        <v>0</v>
      </c>
      <c r="H131" s="160">
        <f t="shared" si="51"/>
        <v>224000</v>
      </c>
      <c r="I131" s="160">
        <f t="shared" si="51"/>
        <v>0</v>
      </c>
      <c r="J131" s="160">
        <f t="shared" si="51"/>
        <v>0</v>
      </c>
      <c r="K131" s="160">
        <f t="shared" si="51"/>
        <v>0</v>
      </c>
      <c r="L131" s="160">
        <f t="shared" si="51"/>
        <v>0</v>
      </c>
      <c r="M131" s="160">
        <f t="shared" si="51"/>
        <v>0</v>
      </c>
      <c r="N131" s="160">
        <f t="shared" si="51"/>
        <v>0</v>
      </c>
      <c r="O131" s="160">
        <f t="shared" si="51"/>
        <v>0</v>
      </c>
      <c r="P131" s="160">
        <f t="shared" si="51"/>
        <v>0</v>
      </c>
      <c r="Q131" s="160">
        <f t="shared" si="51"/>
        <v>0</v>
      </c>
      <c r="R131" s="160">
        <f t="shared" si="51"/>
        <v>0</v>
      </c>
      <c r="S131" s="160">
        <f t="shared" si="51"/>
        <v>0</v>
      </c>
      <c r="T131" s="160">
        <f t="shared" si="51"/>
        <v>0</v>
      </c>
      <c r="U131" s="160">
        <f t="shared" si="51"/>
        <v>0</v>
      </c>
      <c r="V131" s="160">
        <f t="shared" si="51"/>
        <v>0</v>
      </c>
      <c r="W131" s="160">
        <f t="shared" si="51"/>
        <v>0</v>
      </c>
      <c r="X131" s="160">
        <f t="shared" si="51"/>
        <v>0</v>
      </c>
      <c r="Y131" s="160">
        <f t="shared" si="51"/>
        <v>224000</v>
      </c>
      <c r="Z131" s="160">
        <f t="shared" si="51"/>
        <v>0</v>
      </c>
      <c r="AA131" s="160">
        <f t="shared" si="51"/>
        <v>0</v>
      </c>
      <c r="AB131" s="161">
        <f t="shared" si="51"/>
        <v>224000</v>
      </c>
    </row>
    <row r="132" spans="1:41" ht="58.5" customHeight="1">
      <c r="A132" s="67"/>
      <c r="B132" s="115"/>
      <c r="C132" s="158">
        <v>5000</v>
      </c>
      <c r="D132" s="159" t="s">
        <v>79</v>
      </c>
      <c r="E132" s="160">
        <f t="shared" si="51"/>
        <v>221836299.06</v>
      </c>
      <c r="F132" s="160">
        <f>+F72+F86+F121</f>
        <v>0</v>
      </c>
      <c r="G132" s="160">
        <f t="shared" si="51"/>
        <v>686500</v>
      </c>
      <c r="H132" s="160">
        <f t="shared" si="51"/>
        <v>222522799.06</v>
      </c>
      <c r="I132" s="160">
        <f t="shared" si="51"/>
        <v>0</v>
      </c>
      <c r="J132" s="160">
        <f t="shared" si="51"/>
        <v>0</v>
      </c>
      <c r="K132" s="160">
        <f t="shared" si="51"/>
        <v>0</v>
      </c>
      <c r="L132" s="160">
        <f t="shared" si="51"/>
        <v>0</v>
      </c>
      <c r="M132" s="160">
        <f t="shared" si="51"/>
        <v>0</v>
      </c>
      <c r="N132" s="160">
        <f t="shared" si="51"/>
        <v>0</v>
      </c>
      <c r="O132" s="160">
        <f t="shared" si="51"/>
        <v>0</v>
      </c>
      <c r="P132" s="160">
        <f t="shared" si="51"/>
        <v>0</v>
      </c>
      <c r="Q132" s="160">
        <f t="shared" si="51"/>
        <v>0</v>
      </c>
      <c r="R132" s="160">
        <f t="shared" si="51"/>
        <v>0</v>
      </c>
      <c r="S132" s="160">
        <f t="shared" si="51"/>
        <v>0</v>
      </c>
      <c r="T132" s="160">
        <f t="shared" si="51"/>
        <v>0</v>
      </c>
      <c r="U132" s="160">
        <f t="shared" si="51"/>
        <v>0</v>
      </c>
      <c r="V132" s="160">
        <f t="shared" si="51"/>
        <v>0</v>
      </c>
      <c r="W132" s="160">
        <f t="shared" si="51"/>
        <v>0</v>
      </c>
      <c r="X132" s="160">
        <f t="shared" si="51"/>
        <v>0</v>
      </c>
      <c r="Y132" s="160">
        <f t="shared" si="51"/>
        <v>221836299.06</v>
      </c>
      <c r="Z132" s="160">
        <f t="shared" si="51"/>
        <v>0</v>
      </c>
      <c r="AA132" s="160">
        <f t="shared" si="51"/>
        <v>686500</v>
      </c>
      <c r="AB132" s="161">
        <f t="shared" si="51"/>
        <v>222522799.06</v>
      </c>
    </row>
    <row r="133" spans="1:41" ht="58.5" customHeight="1" thickBot="1">
      <c r="A133" s="67"/>
      <c r="B133" s="115"/>
      <c r="C133" s="162">
        <v>6000</v>
      </c>
      <c r="D133" s="163" t="s">
        <v>80</v>
      </c>
      <c r="E133" s="164">
        <f t="shared" si="51"/>
        <v>13000000</v>
      </c>
      <c r="F133" s="164">
        <f t="shared" si="51"/>
        <v>0</v>
      </c>
      <c r="G133" s="164">
        <f t="shared" si="51"/>
        <v>0</v>
      </c>
      <c r="H133" s="164">
        <f t="shared" si="51"/>
        <v>13000000</v>
      </c>
      <c r="I133" s="164">
        <f t="shared" si="51"/>
        <v>0</v>
      </c>
      <c r="J133" s="164">
        <f t="shared" si="51"/>
        <v>0</v>
      </c>
      <c r="K133" s="164">
        <f t="shared" si="51"/>
        <v>0</v>
      </c>
      <c r="L133" s="164">
        <f t="shared" si="51"/>
        <v>0</v>
      </c>
      <c r="M133" s="164">
        <f t="shared" si="51"/>
        <v>0</v>
      </c>
      <c r="N133" s="164">
        <f t="shared" si="51"/>
        <v>0</v>
      </c>
      <c r="O133" s="164">
        <f t="shared" si="51"/>
        <v>0</v>
      </c>
      <c r="P133" s="164">
        <f t="shared" si="51"/>
        <v>0</v>
      </c>
      <c r="Q133" s="164">
        <f t="shared" si="51"/>
        <v>0</v>
      </c>
      <c r="R133" s="164">
        <f t="shared" si="51"/>
        <v>0</v>
      </c>
      <c r="S133" s="164">
        <f t="shared" si="51"/>
        <v>0</v>
      </c>
      <c r="T133" s="164">
        <f t="shared" si="51"/>
        <v>0</v>
      </c>
      <c r="U133" s="164">
        <f t="shared" si="51"/>
        <v>0</v>
      </c>
      <c r="V133" s="164">
        <f t="shared" si="51"/>
        <v>0</v>
      </c>
      <c r="W133" s="164">
        <f t="shared" si="51"/>
        <v>0</v>
      </c>
      <c r="X133" s="164">
        <f t="shared" si="51"/>
        <v>0</v>
      </c>
      <c r="Y133" s="164">
        <f t="shared" si="51"/>
        <v>13000000</v>
      </c>
      <c r="Z133" s="164">
        <f t="shared" si="51"/>
        <v>0</v>
      </c>
      <c r="AA133" s="164">
        <f t="shared" si="51"/>
        <v>0</v>
      </c>
      <c r="AB133" s="165">
        <f t="shared" si="51"/>
        <v>13000000</v>
      </c>
    </row>
    <row r="134" spans="1:41" ht="58.5" customHeight="1" thickBot="1">
      <c r="A134" s="67"/>
      <c r="B134" s="115"/>
      <c r="C134" s="115"/>
      <c r="D134" s="166" t="s">
        <v>106</v>
      </c>
      <c r="E134" s="167">
        <f>SUM(E128:E133)</f>
        <v>300154929.35000002</v>
      </c>
      <c r="F134" s="167">
        <f t="shared" ref="F134:AB134" si="52">SUM(F128:F133)</f>
        <v>14022650.65</v>
      </c>
      <c r="G134" s="167">
        <f t="shared" si="52"/>
        <v>94999999.999999985</v>
      </c>
      <c r="H134" s="167">
        <f t="shared" si="52"/>
        <v>409177580</v>
      </c>
      <c r="I134" s="167">
        <f t="shared" si="52"/>
        <v>0</v>
      </c>
      <c r="J134" s="167">
        <f t="shared" si="52"/>
        <v>0</v>
      </c>
      <c r="K134" s="167">
        <f t="shared" si="52"/>
        <v>0</v>
      </c>
      <c r="L134" s="167">
        <f t="shared" si="52"/>
        <v>0</v>
      </c>
      <c r="M134" s="167">
        <f t="shared" si="52"/>
        <v>0</v>
      </c>
      <c r="N134" s="167">
        <f t="shared" si="52"/>
        <v>0</v>
      </c>
      <c r="O134" s="167">
        <f t="shared" si="52"/>
        <v>0</v>
      </c>
      <c r="P134" s="167">
        <f t="shared" si="52"/>
        <v>0</v>
      </c>
      <c r="Q134" s="167">
        <f t="shared" si="52"/>
        <v>0</v>
      </c>
      <c r="R134" s="167">
        <f t="shared" si="52"/>
        <v>0</v>
      </c>
      <c r="S134" s="167">
        <f t="shared" si="52"/>
        <v>751640.72</v>
      </c>
      <c r="T134" s="167">
        <f t="shared" si="52"/>
        <v>751640.72</v>
      </c>
      <c r="U134" s="167">
        <f t="shared" si="52"/>
        <v>0</v>
      </c>
      <c r="V134" s="167">
        <f t="shared" si="52"/>
        <v>0</v>
      </c>
      <c r="W134" s="167">
        <f t="shared" si="52"/>
        <v>0</v>
      </c>
      <c r="X134" s="167">
        <f t="shared" si="52"/>
        <v>0</v>
      </c>
      <c r="Y134" s="167">
        <f t="shared" si="52"/>
        <v>300154929.35000002</v>
      </c>
      <c r="Z134" s="167">
        <f t="shared" si="52"/>
        <v>14022650.65</v>
      </c>
      <c r="AA134" s="167">
        <f t="shared" si="52"/>
        <v>94248359.279999986</v>
      </c>
      <c r="AB134" s="167">
        <f t="shared" si="52"/>
        <v>408425939.27999997</v>
      </c>
    </row>
    <row r="135" spans="1:41" ht="21">
      <c r="A135" s="67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</row>
    <row r="136" spans="1:41" ht="37.5" customHeight="1">
      <c r="A136" s="67"/>
      <c r="B136" s="115"/>
      <c r="C136" s="115"/>
      <c r="D136" s="115"/>
      <c r="E136" s="132">
        <f>+E123-E134</f>
        <v>0</v>
      </c>
      <c r="F136" s="132">
        <f t="shared" ref="F136:AO136" si="53">+F123-F134</f>
        <v>0</v>
      </c>
      <c r="G136" s="132">
        <f t="shared" si="53"/>
        <v>0</v>
      </c>
      <c r="H136" s="132">
        <f t="shared" si="53"/>
        <v>0</v>
      </c>
      <c r="I136" s="132">
        <f t="shared" si="53"/>
        <v>0</v>
      </c>
      <c r="J136" s="132">
        <f t="shared" si="53"/>
        <v>0</v>
      </c>
      <c r="K136" s="132">
        <f t="shared" si="53"/>
        <v>0</v>
      </c>
      <c r="L136" s="132">
        <f t="shared" si="53"/>
        <v>0</v>
      </c>
      <c r="M136" s="132">
        <f t="shared" si="53"/>
        <v>0</v>
      </c>
      <c r="N136" s="132">
        <f t="shared" si="53"/>
        <v>0</v>
      </c>
      <c r="O136" s="132">
        <f t="shared" si="53"/>
        <v>0</v>
      </c>
      <c r="P136" s="132">
        <f t="shared" si="53"/>
        <v>0</v>
      </c>
      <c r="Q136" s="132">
        <f t="shared" si="53"/>
        <v>0</v>
      </c>
      <c r="R136" s="132">
        <f t="shared" si="53"/>
        <v>0</v>
      </c>
      <c r="S136" s="132">
        <f t="shared" si="53"/>
        <v>0</v>
      </c>
      <c r="T136" s="132">
        <f t="shared" si="53"/>
        <v>0</v>
      </c>
      <c r="U136" s="132"/>
      <c r="V136" s="132"/>
      <c r="W136" s="132"/>
      <c r="X136" s="132"/>
      <c r="Y136" s="132">
        <f t="shared" si="53"/>
        <v>0</v>
      </c>
      <c r="Z136" s="132">
        <f t="shared" si="53"/>
        <v>0</v>
      </c>
      <c r="AA136" s="132">
        <f t="shared" si="53"/>
        <v>0</v>
      </c>
      <c r="AB136" s="132">
        <f t="shared" si="53"/>
        <v>0</v>
      </c>
      <c r="AC136" s="132">
        <f t="shared" si="53"/>
        <v>0</v>
      </c>
      <c r="AD136" s="132">
        <f t="shared" si="53"/>
        <v>0</v>
      </c>
      <c r="AE136" s="132">
        <f t="shared" si="53"/>
        <v>0</v>
      </c>
      <c r="AF136" s="132">
        <f t="shared" si="53"/>
        <v>0</v>
      </c>
      <c r="AG136" s="132">
        <f t="shared" si="53"/>
        <v>0</v>
      </c>
      <c r="AH136" s="132">
        <f t="shared" si="53"/>
        <v>0</v>
      </c>
      <c r="AI136" s="132">
        <f t="shared" si="53"/>
        <v>0</v>
      </c>
      <c r="AJ136" s="132">
        <f t="shared" si="53"/>
        <v>0</v>
      </c>
      <c r="AK136" s="132">
        <f t="shared" si="53"/>
        <v>0</v>
      </c>
      <c r="AL136" s="132">
        <f t="shared" si="53"/>
        <v>0</v>
      </c>
      <c r="AM136" s="132">
        <f t="shared" si="53"/>
        <v>0</v>
      </c>
      <c r="AN136" s="132">
        <f t="shared" si="53"/>
        <v>0</v>
      </c>
      <c r="AO136" s="132">
        <f t="shared" si="53"/>
        <v>0</v>
      </c>
    </row>
    <row r="137" spans="1:41" ht="37.5" customHeight="1"/>
    <row r="138" spans="1:41" ht="37.5" customHeight="1"/>
    <row r="139" spans="1:41" ht="37.5" customHeight="1"/>
  </sheetData>
  <mergeCells count="33">
    <mergeCell ref="B4:B10"/>
    <mergeCell ref="B1:B3"/>
    <mergeCell ref="C1:C3"/>
    <mergeCell ref="D1:D3"/>
    <mergeCell ref="E1:AB1"/>
    <mergeCell ref="E2:H2"/>
    <mergeCell ref="I2:L2"/>
    <mergeCell ref="M2:P2"/>
    <mergeCell ref="Q2:T2"/>
    <mergeCell ref="U2:X2"/>
    <mergeCell ref="Y2:AB2"/>
    <mergeCell ref="B88:B94"/>
    <mergeCell ref="B11:B17"/>
    <mergeCell ref="B18:B24"/>
    <mergeCell ref="B25:B31"/>
    <mergeCell ref="B32:B38"/>
    <mergeCell ref="B39:B45"/>
    <mergeCell ref="B46:B52"/>
    <mergeCell ref="B53:B59"/>
    <mergeCell ref="B60:B66"/>
    <mergeCell ref="B67:B73"/>
    <mergeCell ref="B74:B80"/>
    <mergeCell ref="B81:B87"/>
    <mergeCell ref="M126:P126"/>
    <mergeCell ref="Q126:T126"/>
    <mergeCell ref="U126:X126"/>
    <mergeCell ref="Y126:AB126"/>
    <mergeCell ref="B95:B101"/>
    <mergeCell ref="B102:B108"/>
    <mergeCell ref="B109:B115"/>
    <mergeCell ref="B116:B122"/>
    <mergeCell ref="E126:H126"/>
    <mergeCell ref="I126:L126"/>
  </mergeCells>
  <printOptions horizontalCentered="1"/>
  <pageMargins left="0.23622047244094491" right="0.23622047244094491" top="0.74803149606299213" bottom="0.74803149606299213" header="0.31496062992125984" footer="0.31496062992125984"/>
  <pageSetup paperSize="214" scale="1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1er trimestre 2015-recurso 2011</vt:lpstr>
      <vt:lpstr>1er trimestre 2015-recurso 2012</vt:lpstr>
      <vt:lpstr>1er trimestre 2015-recurso 2013</vt:lpstr>
      <vt:lpstr>1er trimestre 2015-recurso 2014</vt:lpstr>
      <vt:lpstr>1er trimestre 2015</vt:lpstr>
      <vt:lpstr>'1er trimestre 2015'!Área_de_impresión</vt:lpstr>
      <vt:lpstr>'1er trimestre 2015-recurso 2011'!Área_de_impresión</vt:lpstr>
      <vt:lpstr>'1er trimestre 2015-recurso 2012'!Área_de_impresión</vt:lpstr>
      <vt:lpstr>'1er trimestre 2015-recurso 2013'!Área_de_impresión</vt:lpstr>
      <vt:lpstr>'1er trimestre 2015-recurso 2014'!Área_de_impresión</vt:lpstr>
      <vt:lpstr>'1er trimestre 2015-recurso 2011'!Títulos_a_imprimir</vt:lpstr>
      <vt:lpstr>'1er trimestre 2015-recurso 2013'!Títulos_a_imprimir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Naela Martínez Vázquez</dc:creator>
  <cp:lastModifiedBy>Jesus Alberto Nuñez Mendoza</cp:lastModifiedBy>
  <cp:lastPrinted>2015-09-09T20:41:21Z</cp:lastPrinted>
  <dcterms:created xsi:type="dcterms:W3CDTF">2011-05-11T17:09:59Z</dcterms:created>
  <dcterms:modified xsi:type="dcterms:W3CDTF">2015-10-13T23:05:43Z</dcterms:modified>
</cp:coreProperties>
</file>