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jercicio 2016\Subdirección de Seguimiento y Análisis del Gasto\Usuarios\Samuel.Lezama\Jesus\Nueva carpeta (3)\"/>
    </mc:Choice>
  </mc:AlternateContent>
  <bookViews>
    <workbookView xWindow="0" yWindow="0" windowWidth="21600" windowHeight="9135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</sheets>
  <definedNames>
    <definedName name="_xlnm.Print_Area" localSheetId="0">'2011'!$A$1:$Q$68</definedName>
    <definedName name="_xlnm.Print_Titles" localSheetId="0">'2011'!$1:$8</definedName>
  </definedNames>
  <calcPr calcId="152511"/>
</workbook>
</file>

<file path=xl/calcChain.xml><?xml version="1.0" encoding="utf-8"?>
<calcChain xmlns="http://schemas.openxmlformats.org/spreadsheetml/2006/main">
  <c r="AO141" i="5" l="1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E139" i="5"/>
  <c r="W138" i="5"/>
  <c r="V138" i="5"/>
  <c r="U138" i="5"/>
  <c r="S138" i="5"/>
  <c r="R138" i="5"/>
  <c r="Q138" i="5"/>
  <c r="O138" i="5"/>
  <c r="N138" i="5"/>
  <c r="M138" i="5"/>
  <c r="K138" i="5"/>
  <c r="J138" i="5"/>
  <c r="I138" i="5"/>
  <c r="G138" i="5"/>
  <c r="F138" i="5"/>
  <c r="E138" i="5"/>
  <c r="W137" i="5"/>
  <c r="V137" i="5"/>
  <c r="U137" i="5"/>
  <c r="S137" i="5"/>
  <c r="R137" i="5"/>
  <c r="Q137" i="5"/>
  <c r="O137" i="5"/>
  <c r="N137" i="5"/>
  <c r="M137" i="5"/>
  <c r="K137" i="5"/>
  <c r="J137" i="5"/>
  <c r="I137" i="5"/>
  <c r="G137" i="5"/>
  <c r="F137" i="5"/>
  <c r="E137" i="5"/>
  <c r="W136" i="5"/>
  <c r="V136" i="5"/>
  <c r="U136" i="5"/>
  <c r="S136" i="5"/>
  <c r="R136" i="5"/>
  <c r="Q136" i="5"/>
  <c r="O136" i="5"/>
  <c r="N136" i="5"/>
  <c r="M136" i="5"/>
  <c r="K136" i="5"/>
  <c r="J136" i="5"/>
  <c r="I136" i="5"/>
  <c r="G136" i="5"/>
  <c r="F136" i="5"/>
  <c r="E136" i="5"/>
  <c r="W135" i="5"/>
  <c r="V135" i="5"/>
  <c r="U135" i="5"/>
  <c r="S135" i="5"/>
  <c r="R135" i="5"/>
  <c r="Q135" i="5"/>
  <c r="O135" i="5"/>
  <c r="N135" i="5"/>
  <c r="M135" i="5"/>
  <c r="K135" i="5"/>
  <c r="J135" i="5"/>
  <c r="I135" i="5"/>
  <c r="G135" i="5"/>
  <c r="F135" i="5"/>
  <c r="E135" i="5"/>
  <c r="W134" i="5"/>
  <c r="V134" i="5"/>
  <c r="U134" i="5"/>
  <c r="S134" i="5"/>
  <c r="R134" i="5"/>
  <c r="Q134" i="5"/>
  <c r="O134" i="5"/>
  <c r="N134" i="5"/>
  <c r="M134" i="5"/>
  <c r="K134" i="5"/>
  <c r="J134" i="5"/>
  <c r="I134" i="5"/>
  <c r="G134" i="5"/>
  <c r="F134" i="5"/>
  <c r="E134" i="5"/>
  <c r="W133" i="5"/>
  <c r="V133" i="5"/>
  <c r="U133" i="5"/>
  <c r="U139" i="5" s="1"/>
  <c r="S133" i="5"/>
  <c r="S139" i="5" s="1"/>
  <c r="R133" i="5"/>
  <c r="Q133" i="5"/>
  <c r="O133" i="5"/>
  <c r="N133" i="5"/>
  <c r="M133" i="5"/>
  <c r="K133" i="5"/>
  <c r="J133" i="5"/>
  <c r="I133" i="5"/>
  <c r="I139" i="5" s="1"/>
  <c r="G133" i="5"/>
  <c r="F133" i="5"/>
  <c r="E133" i="5"/>
  <c r="AA127" i="5"/>
  <c r="Z127" i="5"/>
  <c r="Z121" i="5" s="1"/>
  <c r="Y127" i="5"/>
  <c r="T127" i="5"/>
  <c r="P127" i="5"/>
  <c r="L127" i="5"/>
  <c r="H127" i="5"/>
  <c r="AA126" i="5"/>
  <c r="Z126" i="5"/>
  <c r="Y126" i="5"/>
  <c r="X126" i="5"/>
  <c r="T126" i="5"/>
  <c r="P126" i="5"/>
  <c r="L126" i="5"/>
  <c r="H126" i="5"/>
  <c r="AA125" i="5"/>
  <c r="Z125" i="5"/>
  <c r="Y125" i="5"/>
  <c r="X125" i="5"/>
  <c r="T125" i="5"/>
  <c r="P125" i="5"/>
  <c r="L125" i="5"/>
  <c r="H125" i="5"/>
  <c r="AA124" i="5"/>
  <c r="Z124" i="5"/>
  <c r="Y124" i="5"/>
  <c r="X124" i="5"/>
  <c r="T124" i="5"/>
  <c r="P124" i="5"/>
  <c r="L124" i="5"/>
  <c r="H124" i="5"/>
  <c r="AA123" i="5"/>
  <c r="Z123" i="5"/>
  <c r="Y123" i="5"/>
  <c r="X123" i="5"/>
  <c r="T123" i="5"/>
  <c r="P123" i="5"/>
  <c r="L123" i="5"/>
  <c r="H123" i="5"/>
  <c r="AA122" i="5"/>
  <c r="AA121" i="5" s="1"/>
  <c r="Z122" i="5"/>
  <c r="Y122" i="5"/>
  <c r="Y121" i="5" s="1"/>
  <c r="AB121" i="5" s="1"/>
  <c r="X122" i="5"/>
  <c r="T122" i="5"/>
  <c r="P122" i="5"/>
  <c r="L122" i="5"/>
  <c r="H122" i="5"/>
  <c r="W121" i="5"/>
  <c r="V121" i="5"/>
  <c r="U121" i="5"/>
  <c r="S121" i="5"/>
  <c r="R121" i="5"/>
  <c r="Q121" i="5"/>
  <c r="O121" i="5"/>
  <c r="N121" i="5"/>
  <c r="M121" i="5"/>
  <c r="K121" i="5"/>
  <c r="J121" i="5"/>
  <c r="I121" i="5"/>
  <c r="L121" i="5" s="1"/>
  <c r="G121" i="5"/>
  <c r="F121" i="5"/>
  <c r="E121" i="5"/>
  <c r="H121" i="5" s="1"/>
  <c r="AA120" i="5"/>
  <c r="Z120" i="5"/>
  <c r="Y120" i="5"/>
  <c r="T120" i="5"/>
  <c r="P120" i="5"/>
  <c r="L120" i="5"/>
  <c r="H120" i="5"/>
  <c r="AA119" i="5"/>
  <c r="Z119" i="5"/>
  <c r="Y119" i="5"/>
  <c r="T119" i="5"/>
  <c r="P119" i="5"/>
  <c r="L119" i="5"/>
  <c r="H119" i="5"/>
  <c r="AA118" i="5"/>
  <c r="Z118" i="5"/>
  <c r="Y118" i="5"/>
  <c r="T118" i="5"/>
  <c r="P118" i="5"/>
  <c r="L118" i="5"/>
  <c r="H118" i="5"/>
  <c r="AB118" i="5" s="1"/>
  <c r="AA117" i="5"/>
  <c r="Z117" i="5"/>
  <c r="Y117" i="5"/>
  <c r="T117" i="5"/>
  <c r="P117" i="5"/>
  <c r="L117" i="5"/>
  <c r="H117" i="5"/>
  <c r="AB117" i="5" s="1"/>
  <c r="AA116" i="5"/>
  <c r="Z116" i="5"/>
  <c r="Y116" i="5"/>
  <c r="T116" i="5"/>
  <c r="P116" i="5"/>
  <c r="L116" i="5"/>
  <c r="H116" i="5"/>
  <c r="AA115" i="5"/>
  <c r="AA114" i="5" s="1"/>
  <c r="Z115" i="5"/>
  <c r="Z114" i="5" s="1"/>
  <c r="Y115" i="5"/>
  <c r="T115" i="5"/>
  <c r="P115" i="5"/>
  <c r="L115" i="5"/>
  <c r="H115" i="5"/>
  <c r="Y114" i="5"/>
  <c r="S114" i="5"/>
  <c r="R114" i="5"/>
  <c r="Q114" i="5"/>
  <c r="O114" i="5"/>
  <c r="N114" i="5"/>
  <c r="M114" i="5"/>
  <c r="K114" i="5"/>
  <c r="J114" i="5"/>
  <c r="I114" i="5"/>
  <c r="G114" i="5"/>
  <c r="F114" i="5"/>
  <c r="E114" i="5"/>
  <c r="H114" i="5" s="1"/>
  <c r="AA113" i="5"/>
  <c r="Z113" i="5"/>
  <c r="Y113" i="5"/>
  <c r="T113" i="5"/>
  <c r="P113" i="5"/>
  <c r="L113" i="5"/>
  <c r="H113" i="5"/>
  <c r="AA112" i="5"/>
  <c r="Z112" i="5"/>
  <c r="Y112" i="5"/>
  <c r="T112" i="5"/>
  <c r="P112" i="5"/>
  <c r="L112" i="5"/>
  <c r="H112" i="5"/>
  <c r="AA111" i="5"/>
  <c r="Z111" i="5"/>
  <c r="Y111" i="5"/>
  <c r="T111" i="5"/>
  <c r="P111" i="5"/>
  <c r="L111" i="5"/>
  <c r="H111" i="5"/>
  <c r="AA110" i="5"/>
  <c r="Z110" i="5"/>
  <c r="Y110" i="5"/>
  <c r="T110" i="5"/>
  <c r="P110" i="5"/>
  <c r="L110" i="5"/>
  <c r="H110" i="5"/>
  <c r="AB110" i="5" s="1"/>
  <c r="AA109" i="5"/>
  <c r="Z109" i="5"/>
  <c r="Y109" i="5"/>
  <c r="T109" i="5"/>
  <c r="P109" i="5"/>
  <c r="L109" i="5"/>
  <c r="H109" i="5"/>
  <c r="AB109" i="5" s="1"/>
  <c r="AA108" i="5"/>
  <c r="AA107" i="5" s="1"/>
  <c r="Z108" i="5"/>
  <c r="Z107" i="5" s="1"/>
  <c r="Y108" i="5"/>
  <c r="T108" i="5"/>
  <c r="P108" i="5"/>
  <c r="L108" i="5"/>
  <c r="H108" i="5"/>
  <c r="S107" i="5"/>
  <c r="R107" i="5"/>
  <c r="Q107" i="5"/>
  <c r="O107" i="5"/>
  <c r="N107" i="5"/>
  <c r="M107" i="5"/>
  <c r="P107" i="5" s="1"/>
  <c r="K107" i="5"/>
  <c r="J107" i="5"/>
  <c r="I107" i="5"/>
  <c r="G107" i="5"/>
  <c r="F107" i="5"/>
  <c r="E107" i="5"/>
  <c r="AA106" i="5"/>
  <c r="Z106" i="5"/>
  <c r="Y106" i="5"/>
  <c r="T106" i="5"/>
  <c r="P106" i="5"/>
  <c r="L106" i="5"/>
  <c r="H106" i="5"/>
  <c r="AA105" i="5"/>
  <c r="Z105" i="5"/>
  <c r="Y105" i="5"/>
  <c r="T105" i="5"/>
  <c r="P105" i="5"/>
  <c r="L105" i="5"/>
  <c r="H105" i="5"/>
  <c r="AA104" i="5"/>
  <c r="Z104" i="5"/>
  <c r="Y104" i="5"/>
  <c r="T104" i="5"/>
  <c r="P104" i="5"/>
  <c r="L104" i="5"/>
  <c r="H104" i="5"/>
  <c r="AA103" i="5"/>
  <c r="Z103" i="5"/>
  <c r="Y103" i="5"/>
  <c r="T103" i="5"/>
  <c r="P103" i="5"/>
  <c r="L103" i="5"/>
  <c r="H103" i="5"/>
  <c r="AA102" i="5"/>
  <c r="Z102" i="5"/>
  <c r="Y102" i="5"/>
  <c r="T102" i="5"/>
  <c r="P102" i="5"/>
  <c r="L102" i="5"/>
  <c r="H102" i="5"/>
  <c r="AB102" i="5" s="1"/>
  <c r="AA101" i="5"/>
  <c r="AA100" i="5" s="1"/>
  <c r="Z101" i="5"/>
  <c r="Y101" i="5"/>
  <c r="T101" i="5"/>
  <c r="P101" i="5"/>
  <c r="L101" i="5"/>
  <c r="H101" i="5"/>
  <c r="AB101" i="5" s="1"/>
  <c r="S100" i="5"/>
  <c r="R100" i="5"/>
  <c r="Q100" i="5"/>
  <c r="O100" i="5"/>
  <c r="N100" i="5"/>
  <c r="M100" i="5"/>
  <c r="K100" i="5"/>
  <c r="J100" i="5"/>
  <c r="I100" i="5"/>
  <c r="L100" i="5" s="1"/>
  <c r="G100" i="5"/>
  <c r="F100" i="5"/>
  <c r="E100" i="5"/>
  <c r="AA99" i="5"/>
  <c r="Z99" i="5"/>
  <c r="Y99" i="5"/>
  <c r="T99" i="5"/>
  <c r="P99" i="5"/>
  <c r="L99" i="5"/>
  <c r="H99" i="5"/>
  <c r="AA98" i="5"/>
  <c r="Z98" i="5"/>
  <c r="Y98" i="5"/>
  <c r="T98" i="5"/>
  <c r="P98" i="5"/>
  <c r="L98" i="5"/>
  <c r="H98" i="5"/>
  <c r="AA97" i="5"/>
  <c r="Z97" i="5"/>
  <c r="Y97" i="5"/>
  <c r="T97" i="5"/>
  <c r="P97" i="5"/>
  <c r="L97" i="5"/>
  <c r="H97" i="5"/>
  <c r="AB97" i="5" s="1"/>
  <c r="AA96" i="5"/>
  <c r="Z96" i="5"/>
  <c r="Y96" i="5"/>
  <c r="T96" i="5"/>
  <c r="P96" i="5"/>
  <c r="L96" i="5"/>
  <c r="H96" i="5"/>
  <c r="AA95" i="5"/>
  <c r="Z95" i="5"/>
  <c r="Y95" i="5"/>
  <c r="T95" i="5"/>
  <c r="P95" i="5"/>
  <c r="L95" i="5"/>
  <c r="H95" i="5"/>
  <c r="AA94" i="5"/>
  <c r="AA93" i="5" s="1"/>
  <c r="Z94" i="5"/>
  <c r="Y94" i="5"/>
  <c r="T94" i="5"/>
  <c r="P94" i="5"/>
  <c r="L94" i="5"/>
  <c r="H94" i="5"/>
  <c r="S93" i="5"/>
  <c r="R93" i="5"/>
  <c r="Q93" i="5"/>
  <c r="O93" i="5"/>
  <c r="N93" i="5"/>
  <c r="M93" i="5"/>
  <c r="K93" i="5"/>
  <c r="J93" i="5"/>
  <c r="I93" i="5"/>
  <c r="L93" i="5" s="1"/>
  <c r="G93" i="5"/>
  <c r="F93" i="5"/>
  <c r="E93" i="5"/>
  <c r="AA92" i="5"/>
  <c r="Z92" i="5"/>
  <c r="Y92" i="5"/>
  <c r="T92" i="5"/>
  <c r="P92" i="5"/>
  <c r="L92" i="5"/>
  <c r="H92" i="5"/>
  <c r="AA91" i="5"/>
  <c r="Z91" i="5"/>
  <c r="Y91" i="5"/>
  <c r="T91" i="5"/>
  <c r="P91" i="5"/>
  <c r="L91" i="5"/>
  <c r="H91" i="5"/>
  <c r="AA90" i="5"/>
  <c r="Z90" i="5"/>
  <c r="Y90" i="5"/>
  <c r="T90" i="5"/>
  <c r="P90" i="5"/>
  <c r="L90" i="5"/>
  <c r="H90" i="5"/>
  <c r="AB90" i="5" s="1"/>
  <c r="AA89" i="5"/>
  <c r="Z89" i="5"/>
  <c r="Y89" i="5"/>
  <c r="T89" i="5"/>
  <c r="P89" i="5"/>
  <c r="L89" i="5"/>
  <c r="H89" i="5"/>
  <c r="AB89" i="5" s="1"/>
  <c r="AA88" i="5"/>
  <c r="Z88" i="5"/>
  <c r="Y88" i="5"/>
  <c r="T88" i="5"/>
  <c r="P88" i="5"/>
  <c r="L88" i="5"/>
  <c r="H88" i="5"/>
  <c r="AA87" i="5"/>
  <c r="Z87" i="5"/>
  <c r="Y87" i="5"/>
  <c r="T87" i="5"/>
  <c r="P87" i="5"/>
  <c r="L87" i="5"/>
  <c r="H87" i="5"/>
  <c r="S86" i="5"/>
  <c r="R86" i="5"/>
  <c r="Q86" i="5"/>
  <c r="T86" i="5" s="1"/>
  <c r="O86" i="5"/>
  <c r="N86" i="5"/>
  <c r="M86" i="5"/>
  <c r="K86" i="5"/>
  <c r="J86" i="5"/>
  <c r="I86" i="5"/>
  <c r="G86" i="5"/>
  <c r="F86" i="5"/>
  <c r="E86" i="5"/>
  <c r="H86" i="5" s="1"/>
  <c r="AA85" i="5"/>
  <c r="Z85" i="5"/>
  <c r="Y85" i="5"/>
  <c r="X85" i="5"/>
  <c r="T85" i="5"/>
  <c r="P85" i="5"/>
  <c r="L85" i="5"/>
  <c r="H85" i="5"/>
  <c r="AB85" i="5" s="1"/>
  <c r="AA84" i="5"/>
  <c r="Z84" i="5"/>
  <c r="Y84" i="5"/>
  <c r="X84" i="5"/>
  <c r="T84" i="5"/>
  <c r="P84" i="5"/>
  <c r="L84" i="5"/>
  <c r="H84" i="5"/>
  <c r="AA83" i="5"/>
  <c r="Z83" i="5"/>
  <c r="Y83" i="5"/>
  <c r="X83" i="5"/>
  <c r="T83" i="5"/>
  <c r="P83" i="5"/>
  <c r="L83" i="5"/>
  <c r="H83" i="5"/>
  <c r="AB83" i="5" s="1"/>
  <c r="AA82" i="5"/>
  <c r="Z82" i="5"/>
  <c r="Y82" i="5"/>
  <c r="X82" i="5"/>
  <c r="T82" i="5"/>
  <c r="P82" i="5"/>
  <c r="L82" i="5"/>
  <c r="H82" i="5"/>
  <c r="AA81" i="5"/>
  <c r="Z81" i="5"/>
  <c r="Y81" i="5"/>
  <c r="X81" i="5"/>
  <c r="T81" i="5"/>
  <c r="P81" i="5"/>
  <c r="L81" i="5"/>
  <c r="H81" i="5"/>
  <c r="AA80" i="5"/>
  <c r="Z80" i="5"/>
  <c r="Z79" i="5" s="1"/>
  <c r="Y80" i="5"/>
  <c r="Y79" i="5" s="1"/>
  <c r="X80" i="5"/>
  <c r="T80" i="5"/>
  <c r="P80" i="5"/>
  <c r="L80" i="5"/>
  <c r="H80" i="5"/>
  <c r="X79" i="5"/>
  <c r="W79" i="5"/>
  <c r="V79" i="5"/>
  <c r="U79" i="5"/>
  <c r="S79" i="5"/>
  <c r="R79" i="5"/>
  <c r="Q79" i="5"/>
  <c r="T79" i="5" s="1"/>
  <c r="P79" i="5"/>
  <c r="O79" i="5"/>
  <c r="N79" i="5"/>
  <c r="M79" i="5"/>
  <c r="K79" i="5"/>
  <c r="J79" i="5"/>
  <c r="I79" i="5"/>
  <c r="L79" i="5" s="1"/>
  <c r="H79" i="5"/>
  <c r="G79" i="5"/>
  <c r="F79" i="5"/>
  <c r="E79" i="5"/>
  <c r="AA78" i="5"/>
  <c r="Z78" i="5"/>
  <c r="Y78" i="5"/>
  <c r="X78" i="5"/>
  <c r="X138" i="5" s="1"/>
  <c r="T78" i="5"/>
  <c r="P78" i="5"/>
  <c r="L78" i="5"/>
  <c r="H78" i="5"/>
  <c r="AA77" i="5"/>
  <c r="Z77" i="5"/>
  <c r="Y77" i="5"/>
  <c r="X77" i="5"/>
  <c r="X137" i="5" s="1"/>
  <c r="T77" i="5"/>
  <c r="P77" i="5"/>
  <c r="L77" i="5"/>
  <c r="H77" i="5"/>
  <c r="AA76" i="5"/>
  <c r="Z76" i="5"/>
  <c r="Y76" i="5"/>
  <c r="X76" i="5"/>
  <c r="T76" i="5"/>
  <c r="P76" i="5"/>
  <c r="L76" i="5"/>
  <c r="H76" i="5"/>
  <c r="AA75" i="5"/>
  <c r="Z75" i="5"/>
  <c r="Y75" i="5"/>
  <c r="X75" i="5"/>
  <c r="T75" i="5"/>
  <c r="P75" i="5"/>
  <c r="L75" i="5"/>
  <c r="H75" i="5"/>
  <c r="AA74" i="5"/>
  <c r="Z74" i="5"/>
  <c r="Y74" i="5"/>
  <c r="X74" i="5"/>
  <c r="X134" i="5" s="1"/>
  <c r="T74" i="5"/>
  <c r="P74" i="5"/>
  <c r="L74" i="5"/>
  <c r="H74" i="5"/>
  <c r="AA73" i="5"/>
  <c r="AA72" i="5" s="1"/>
  <c r="Z73" i="5"/>
  <c r="Z72" i="5" s="1"/>
  <c r="Y73" i="5"/>
  <c r="Y72" i="5" s="1"/>
  <c r="X73" i="5"/>
  <c r="X133" i="5" s="1"/>
  <c r="T73" i="5"/>
  <c r="P73" i="5"/>
  <c r="L73" i="5"/>
  <c r="H73" i="5"/>
  <c r="W72" i="5"/>
  <c r="V72" i="5"/>
  <c r="U72" i="5"/>
  <c r="S72" i="5"/>
  <c r="R72" i="5"/>
  <c r="Q72" i="5"/>
  <c r="O72" i="5"/>
  <c r="N72" i="5"/>
  <c r="M72" i="5"/>
  <c r="P72" i="5" s="1"/>
  <c r="K72" i="5"/>
  <c r="J72" i="5"/>
  <c r="I72" i="5"/>
  <c r="G72" i="5"/>
  <c r="F72" i="5"/>
  <c r="E72" i="5"/>
  <c r="H72" i="5" s="1"/>
  <c r="AA71" i="5"/>
  <c r="Z71" i="5"/>
  <c r="Y71" i="5"/>
  <c r="T71" i="5"/>
  <c r="P71" i="5"/>
  <c r="L71" i="5"/>
  <c r="H71" i="5"/>
  <c r="AA70" i="5"/>
  <c r="Z70" i="5"/>
  <c r="Y70" i="5"/>
  <c r="T70" i="5"/>
  <c r="P70" i="5"/>
  <c r="L70" i="5"/>
  <c r="H70" i="5"/>
  <c r="AA69" i="5"/>
  <c r="Z69" i="5"/>
  <c r="Y69" i="5"/>
  <c r="T69" i="5"/>
  <c r="P69" i="5"/>
  <c r="L69" i="5"/>
  <c r="H69" i="5"/>
  <c r="AA68" i="5"/>
  <c r="Z68" i="5"/>
  <c r="Y68" i="5"/>
  <c r="T68" i="5"/>
  <c r="P68" i="5"/>
  <c r="L68" i="5"/>
  <c r="H68" i="5"/>
  <c r="AB68" i="5" s="1"/>
  <c r="AA67" i="5"/>
  <c r="Z67" i="5"/>
  <c r="Y67" i="5"/>
  <c r="T67" i="5"/>
  <c r="P67" i="5"/>
  <c r="L67" i="5"/>
  <c r="H67" i="5"/>
  <c r="AB67" i="5" s="1"/>
  <c r="AA66" i="5"/>
  <c r="AA65" i="5" s="1"/>
  <c r="Z66" i="5"/>
  <c r="Z65" i="5" s="1"/>
  <c r="Y66" i="5"/>
  <c r="T66" i="5"/>
  <c r="P66" i="5"/>
  <c r="L66" i="5"/>
  <c r="H66" i="5"/>
  <c r="AB66" i="5" s="1"/>
  <c r="S65" i="5"/>
  <c r="R65" i="5"/>
  <c r="Q65" i="5"/>
  <c r="O65" i="5"/>
  <c r="N65" i="5"/>
  <c r="M65" i="5"/>
  <c r="P65" i="5" s="1"/>
  <c r="K65" i="5"/>
  <c r="J65" i="5"/>
  <c r="I65" i="5"/>
  <c r="L65" i="5" s="1"/>
  <c r="G65" i="5"/>
  <c r="F65" i="5"/>
  <c r="E65" i="5"/>
  <c r="AA64" i="5"/>
  <c r="Z64" i="5"/>
  <c r="Y64" i="5"/>
  <c r="T64" i="5"/>
  <c r="P64" i="5"/>
  <c r="L64" i="5"/>
  <c r="H64" i="5"/>
  <c r="AA63" i="5"/>
  <c r="Z63" i="5"/>
  <c r="Y63" i="5"/>
  <c r="T63" i="5"/>
  <c r="P63" i="5"/>
  <c r="L63" i="5"/>
  <c r="H63" i="5"/>
  <c r="AA62" i="5"/>
  <c r="Z62" i="5"/>
  <c r="Y62" i="5"/>
  <c r="T62" i="5"/>
  <c r="P62" i="5"/>
  <c r="L62" i="5"/>
  <c r="H62" i="5"/>
  <c r="AB62" i="5" s="1"/>
  <c r="AA61" i="5"/>
  <c r="Z61" i="5"/>
  <c r="Y61" i="5"/>
  <c r="T61" i="5"/>
  <c r="P61" i="5"/>
  <c r="L61" i="5"/>
  <c r="H61" i="5"/>
  <c r="AA60" i="5"/>
  <c r="Z60" i="5"/>
  <c r="Y60" i="5"/>
  <c r="T60" i="5"/>
  <c r="P60" i="5"/>
  <c r="L60" i="5"/>
  <c r="H60" i="5"/>
  <c r="AB60" i="5" s="1"/>
  <c r="AA59" i="5"/>
  <c r="AA58" i="5" s="1"/>
  <c r="Z59" i="5"/>
  <c r="Y59" i="5"/>
  <c r="T59" i="5"/>
  <c r="P59" i="5"/>
  <c r="L59" i="5"/>
  <c r="H59" i="5"/>
  <c r="AB59" i="5" s="1"/>
  <c r="S58" i="5"/>
  <c r="R58" i="5"/>
  <c r="Q58" i="5"/>
  <c r="O58" i="5"/>
  <c r="N58" i="5"/>
  <c r="M58" i="5"/>
  <c r="K58" i="5"/>
  <c r="J58" i="5"/>
  <c r="I58" i="5"/>
  <c r="L58" i="5" s="1"/>
  <c r="G58" i="5"/>
  <c r="F58" i="5"/>
  <c r="E58" i="5"/>
  <c r="AA57" i="5"/>
  <c r="Z57" i="5"/>
  <c r="Y57" i="5"/>
  <c r="T57" i="5"/>
  <c r="P57" i="5"/>
  <c r="L57" i="5"/>
  <c r="H57" i="5"/>
  <c r="AA56" i="5"/>
  <c r="Z56" i="5"/>
  <c r="Y56" i="5"/>
  <c r="T56" i="5"/>
  <c r="P56" i="5"/>
  <c r="L56" i="5"/>
  <c r="H56" i="5"/>
  <c r="AB56" i="5" s="1"/>
  <c r="AA55" i="5"/>
  <c r="Z55" i="5"/>
  <c r="Y55" i="5"/>
  <c r="T55" i="5"/>
  <c r="P55" i="5"/>
  <c r="L55" i="5"/>
  <c r="H55" i="5"/>
  <c r="AB55" i="5" s="1"/>
  <c r="AA54" i="5"/>
  <c r="Z54" i="5"/>
  <c r="Y54" i="5"/>
  <c r="T54" i="5"/>
  <c r="P54" i="5"/>
  <c r="L54" i="5"/>
  <c r="H54" i="5"/>
  <c r="AB54" i="5" s="1"/>
  <c r="AA53" i="5"/>
  <c r="Z53" i="5"/>
  <c r="Y53" i="5"/>
  <c r="T53" i="5"/>
  <c r="P53" i="5"/>
  <c r="L53" i="5"/>
  <c r="H53" i="5"/>
  <c r="AA52" i="5"/>
  <c r="AA51" i="5" s="1"/>
  <c r="Z52" i="5"/>
  <c r="Y52" i="5"/>
  <c r="T52" i="5"/>
  <c r="P52" i="5"/>
  <c r="L52" i="5"/>
  <c r="H52" i="5"/>
  <c r="S51" i="5"/>
  <c r="R51" i="5"/>
  <c r="Q51" i="5"/>
  <c r="T51" i="5" s="1"/>
  <c r="O51" i="5"/>
  <c r="N51" i="5"/>
  <c r="M51" i="5"/>
  <c r="K51" i="5"/>
  <c r="J51" i="5"/>
  <c r="I51" i="5"/>
  <c r="L51" i="5" s="1"/>
  <c r="G51" i="5"/>
  <c r="F51" i="5"/>
  <c r="E51" i="5"/>
  <c r="AA50" i="5"/>
  <c r="Z50" i="5"/>
  <c r="Y50" i="5"/>
  <c r="T50" i="5"/>
  <c r="P50" i="5"/>
  <c r="L50" i="5"/>
  <c r="H50" i="5"/>
  <c r="AB50" i="5" s="1"/>
  <c r="AA49" i="5"/>
  <c r="Z49" i="5"/>
  <c r="Y49" i="5"/>
  <c r="T49" i="5"/>
  <c r="P49" i="5"/>
  <c r="L49" i="5"/>
  <c r="H49" i="5"/>
  <c r="AA48" i="5"/>
  <c r="Z48" i="5"/>
  <c r="Y48" i="5"/>
  <c r="T48" i="5"/>
  <c r="P48" i="5"/>
  <c r="L48" i="5"/>
  <c r="H48" i="5"/>
  <c r="AB48" i="5" s="1"/>
  <c r="AA47" i="5"/>
  <c r="Z47" i="5"/>
  <c r="Y47" i="5"/>
  <c r="T47" i="5"/>
  <c r="P47" i="5"/>
  <c r="L47" i="5"/>
  <c r="H47" i="5"/>
  <c r="AB47" i="5" s="1"/>
  <c r="AA46" i="5"/>
  <c r="Z46" i="5"/>
  <c r="Y46" i="5"/>
  <c r="T46" i="5"/>
  <c r="P46" i="5"/>
  <c r="L46" i="5"/>
  <c r="H46" i="5"/>
  <c r="AA45" i="5"/>
  <c r="Z45" i="5"/>
  <c r="Y45" i="5"/>
  <c r="T45" i="5"/>
  <c r="P45" i="5"/>
  <c r="L45" i="5"/>
  <c r="H45" i="5"/>
  <c r="S44" i="5"/>
  <c r="R44" i="5"/>
  <c r="Q44" i="5"/>
  <c r="T44" i="5" s="1"/>
  <c r="O44" i="5"/>
  <c r="N44" i="5"/>
  <c r="M44" i="5"/>
  <c r="K44" i="5"/>
  <c r="J44" i="5"/>
  <c r="I44" i="5"/>
  <c r="G44" i="5"/>
  <c r="F44" i="5"/>
  <c r="E44" i="5"/>
  <c r="H44" i="5" s="1"/>
  <c r="AA43" i="5"/>
  <c r="Z43" i="5"/>
  <c r="Y43" i="5"/>
  <c r="T43" i="5"/>
  <c r="P43" i="5"/>
  <c r="L43" i="5"/>
  <c r="H43" i="5"/>
  <c r="AB43" i="5" s="1"/>
  <c r="AA42" i="5"/>
  <c r="Z42" i="5"/>
  <c r="Y42" i="5"/>
  <c r="T42" i="5"/>
  <c r="P42" i="5"/>
  <c r="L42" i="5"/>
  <c r="H42" i="5"/>
  <c r="AA41" i="5"/>
  <c r="Z41" i="5"/>
  <c r="Y41" i="5"/>
  <c r="T41" i="5"/>
  <c r="P41" i="5"/>
  <c r="L41" i="5"/>
  <c r="H41" i="5"/>
  <c r="AA40" i="5"/>
  <c r="Z40" i="5"/>
  <c r="Y40" i="5"/>
  <c r="T40" i="5"/>
  <c r="P40" i="5"/>
  <c r="L40" i="5"/>
  <c r="H40" i="5"/>
  <c r="AA39" i="5"/>
  <c r="Z39" i="5"/>
  <c r="Y39" i="5"/>
  <c r="T39" i="5"/>
  <c r="P39" i="5"/>
  <c r="L39" i="5"/>
  <c r="H39" i="5"/>
  <c r="AA38" i="5"/>
  <c r="Z38" i="5"/>
  <c r="Y38" i="5"/>
  <c r="T38" i="5"/>
  <c r="P38" i="5"/>
  <c r="L38" i="5"/>
  <c r="AB38" i="5" s="1"/>
  <c r="H38" i="5"/>
  <c r="S37" i="5"/>
  <c r="R37" i="5"/>
  <c r="T37" i="5" s="1"/>
  <c r="Q37" i="5"/>
  <c r="O37" i="5"/>
  <c r="N37" i="5"/>
  <c r="M37" i="5"/>
  <c r="K37" i="5"/>
  <c r="J37" i="5"/>
  <c r="I37" i="5"/>
  <c r="G37" i="5"/>
  <c r="F37" i="5"/>
  <c r="E37" i="5"/>
  <c r="AA36" i="5"/>
  <c r="Z36" i="5"/>
  <c r="Y36" i="5"/>
  <c r="T36" i="5"/>
  <c r="P36" i="5"/>
  <c r="L36" i="5"/>
  <c r="AB36" i="5" s="1"/>
  <c r="H36" i="5"/>
  <c r="AA35" i="5"/>
  <c r="Z35" i="5"/>
  <c r="Y35" i="5"/>
  <c r="T35" i="5"/>
  <c r="P35" i="5"/>
  <c r="L35" i="5"/>
  <c r="H35" i="5"/>
  <c r="AA34" i="5"/>
  <c r="Z34" i="5"/>
  <c r="Y34" i="5"/>
  <c r="T34" i="5"/>
  <c r="P34" i="5"/>
  <c r="L34" i="5"/>
  <c r="H34" i="5"/>
  <c r="AA33" i="5"/>
  <c r="Z33" i="5"/>
  <c r="Y33" i="5"/>
  <c r="T33" i="5"/>
  <c r="P33" i="5"/>
  <c r="L33" i="5"/>
  <c r="AB33" i="5" s="1"/>
  <c r="H33" i="5"/>
  <c r="AA32" i="5"/>
  <c r="Z32" i="5"/>
  <c r="Y32" i="5"/>
  <c r="T32" i="5"/>
  <c r="P32" i="5"/>
  <c r="L32" i="5"/>
  <c r="H32" i="5"/>
  <c r="AA31" i="5"/>
  <c r="Z31" i="5"/>
  <c r="Y31" i="5"/>
  <c r="Y30" i="5" s="1"/>
  <c r="T31" i="5"/>
  <c r="P31" i="5"/>
  <c r="L31" i="5"/>
  <c r="H31" i="5"/>
  <c r="AA30" i="5"/>
  <c r="S30" i="5"/>
  <c r="R30" i="5"/>
  <c r="T30" i="5" s="1"/>
  <c r="Q30" i="5"/>
  <c r="O30" i="5"/>
  <c r="N30" i="5"/>
  <c r="M30" i="5"/>
  <c r="K30" i="5"/>
  <c r="J30" i="5"/>
  <c r="I30" i="5"/>
  <c r="G30" i="5"/>
  <c r="F30" i="5"/>
  <c r="E30" i="5"/>
  <c r="AA29" i="5"/>
  <c r="Z29" i="5"/>
  <c r="Y29" i="5"/>
  <c r="T29" i="5"/>
  <c r="P29" i="5"/>
  <c r="L29" i="5"/>
  <c r="AB29" i="5" s="1"/>
  <c r="H29" i="5"/>
  <c r="AA28" i="5"/>
  <c r="Z28" i="5"/>
  <c r="Y28" i="5"/>
  <c r="T28" i="5"/>
  <c r="P28" i="5"/>
  <c r="L28" i="5"/>
  <c r="H28" i="5"/>
  <c r="AA27" i="5"/>
  <c r="Z27" i="5"/>
  <c r="Y27" i="5"/>
  <c r="T27" i="5"/>
  <c r="P27" i="5"/>
  <c r="L27" i="5"/>
  <c r="H27" i="5"/>
  <c r="AA26" i="5"/>
  <c r="Z26" i="5"/>
  <c r="Y26" i="5"/>
  <c r="T26" i="5"/>
  <c r="P26" i="5"/>
  <c r="L26" i="5"/>
  <c r="AB26" i="5" s="1"/>
  <c r="H26" i="5"/>
  <c r="AA25" i="5"/>
  <c r="Z25" i="5"/>
  <c r="Y25" i="5"/>
  <c r="T25" i="5"/>
  <c r="P25" i="5"/>
  <c r="L25" i="5"/>
  <c r="H25" i="5"/>
  <c r="AA24" i="5"/>
  <c r="Z24" i="5"/>
  <c r="Y24" i="5"/>
  <c r="Y23" i="5" s="1"/>
  <c r="T24" i="5"/>
  <c r="P24" i="5"/>
  <c r="L24" i="5"/>
  <c r="H24" i="5"/>
  <c r="AA23" i="5"/>
  <c r="S23" i="5"/>
  <c r="R23" i="5"/>
  <c r="T23" i="5" s="1"/>
  <c r="Q23" i="5"/>
  <c r="O23" i="5"/>
  <c r="N23" i="5"/>
  <c r="M23" i="5"/>
  <c r="K23" i="5"/>
  <c r="J23" i="5"/>
  <c r="I23" i="5"/>
  <c r="G23" i="5"/>
  <c r="F23" i="5"/>
  <c r="E23" i="5"/>
  <c r="AA22" i="5"/>
  <c r="Z22" i="5"/>
  <c r="Y22" i="5"/>
  <c r="T22" i="5"/>
  <c r="P22" i="5"/>
  <c r="L22" i="5"/>
  <c r="AB22" i="5" s="1"/>
  <c r="H22" i="5"/>
  <c r="AA21" i="5"/>
  <c r="Z21" i="5"/>
  <c r="Y21" i="5"/>
  <c r="T21" i="5"/>
  <c r="P21" i="5"/>
  <c r="L21" i="5"/>
  <c r="H21" i="5"/>
  <c r="AA20" i="5"/>
  <c r="Z20" i="5"/>
  <c r="Y20" i="5"/>
  <c r="T20" i="5"/>
  <c r="P20" i="5"/>
  <c r="L20" i="5"/>
  <c r="H20" i="5"/>
  <c r="AA19" i="5"/>
  <c r="Z19" i="5"/>
  <c r="Y19" i="5"/>
  <c r="T19" i="5"/>
  <c r="P19" i="5"/>
  <c r="L19" i="5"/>
  <c r="H19" i="5"/>
  <c r="AA18" i="5"/>
  <c r="Z18" i="5"/>
  <c r="Z16" i="5" s="1"/>
  <c r="Y18" i="5"/>
  <c r="T18" i="5"/>
  <c r="P18" i="5"/>
  <c r="L18" i="5"/>
  <c r="H18" i="5"/>
  <c r="AA17" i="5"/>
  <c r="Z17" i="5"/>
  <c r="Y17" i="5"/>
  <c r="Y16" i="5" s="1"/>
  <c r="T17" i="5"/>
  <c r="P17" i="5"/>
  <c r="L17" i="5"/>
  <c r="H17" i="5"/>
  <c r="AB17" i="5" s="1"/>
  <c r="AA16" i="5"/>
  <c r="S16" i="5"/>
  <c r="R16" i="5"/>
  <c r="Q16" i="5"/>
  <c r="T16" i="5" s="1"/>
  <c r="O16" i="5"/>
  <c r="N16" i="5"/>
  <c r="M16" i="5"/>
  <c r="K16" i="5"/>
  <c r="J16" i="5"/>
  <c r="I16" i="5"/>
  <c r="L16" i="5" s="1"/>
  <c r="G16" i="5"/>
  <c r="F16" i="5"/>
  <c r="E16" i="5"/>
  <c r="AA15" i="5"/>
  <c r="Z15" i="5"/>
  <c r="Y15" i="5"/>
  <c r="T15" i="5"/>
  <c r="P15" i="5"/>
  <c r="L15" i="5"/>
  <c r="H15" i="5"/>
  <c r="AB15" i="5" s="1"/>
  <c r="AA14" i="5"/>
  <c r="Z14" i="5"/>
  <c r="Y14" i="5"/>
  <c r="Y137" i="5" s="1"/>
  <c r="T14" i="5"/>
  <c r="P14" i="5"/>
  <c r="L14" i="5"/>
  <c r="H14" i="5"/>
  <c r="AA13" i="5"/>
  <c r="Z13" i="5"/>
  <c r="Y13" i="5"/>
  <c r="T13" i="5"/>
  <c r="T136" i="5" s="1"/>
  <c r="P13" i="5"/>
  <c r="L13" i="5"/>
  <c r="H13" i="5"/>
  <c r="AA12" i="5"/>
  <c r="Z12" i="5"/>
  <c r="Y12" i="5"/>
  <c r="X12" i="5"/>
  <c r="X135" i="5" s="1"/>
  <c r="T12" i="5"/>
  <c r="T135" i="5" s="1"/>
  <c r="P12" i="5"/>
  <c r="L12" i="5"/>
  <c r="H12" i="5"/>
  <c r="AA11" i="5"/>
  <c r="Z11" i="5"/>
  <c r="Y11" i="5"/>
  <c r="T11" i="5"/>
  <c r="P11" i="5"/>
  <c r="P134" i="5" s="1"/>
  <c r="L11" i="5"/>
  <c r="H11" i="5"/>
  <c r="AA10" i="5"/>
  <c r="Z10" i="5"/>
  <c r="Y10" i="5"/>
  <c r="Y9" i="5" s="1"/>
  <c r="T10" i="5"/>
  <c r="P10" i="5"/>
  <c r="L10" i="5"/>
  <c r="H10" i="5"/>
  <c r="W9" i="5"/>
  <c r="W128" i="5" s="1"/>
  <c r="V9" i="5"/>
  <c r="U9" i="5"/>
  <c r="X9" i="5" s="1"/>
  <c r="T9" i="5"/>
  <c r="S9" i="5"/>
  <c r="R9" i="5"/>
  <c r="Q9" i="5"/>
  <c r="O9" i="5"/>
  <c r="N9" i="5"/>
  <c r="M9" i="5"/>
  <c r="P9" i="5" s="1"/>
  <c r="L9" i="5"/>
  <c r="K9" i="5"/>
  <c r="J9" i="5"/>
  <c r="I9" i="5"/>
  <c r="G9" i="5"/>
  <c r="F9" i="5"/>
  <c r="E9" i="5"/>
  <c r="H9" i="5" s="1"/>
  <c r="P133" i="5" l="1"/>
  <c r="AB32" i="5"/>
  <c r="Z51" i="5"/>
  <c r="J139" i="5"/>
  <c r="P23" i="5"/>
  <c r="K139" i="5"/>
  <c r="AA136" i="5"/>
  <c r="M139" i="5"/>
  <c r="W139" i="5"/>
  <c r="AA134" i="5"/>
  <c r="AA135" i="5"/>
  <c r="H137" i="5"/>
  <c r="H23" i="5"/>
  <c r="H30" i="5"/>
  <c r="H37" i="5"/>
  <c r="Z37" i="5"/>
  <c r="AB52" i="5"/>
  <c r="N139" i="5"/>
  <c r="AA79" i="5"/>
  <c r="AB25" i="5"/>
  <c r="Z93" i="5"/>
  <c r="AB24" i="5"/>
  <c r="AB31" i="5"/>
  <c r="AB72" i="5"/>
  <c r="V139" i="5"/>
  <c r="O128" i="5"/>
  <c r="AA44" i="5"/>
  <c r="AA133" i="5"/>
  <c r="P138" i="5"/>
  <c r="AB74" i="5"/>
  <c r="AB78" i="5"/>
  <c r="O139" i="5"/>
  <c r="AA9" i="5"/>
  <c r="P137" i="5"/>
  <c r="T138" i="5"/>
  <c r="AB21" i="5"/>
  <c r="Z23" i="5"/>
  <c r="AB23" i="5" s="1"/>
  <c r="AB28" i="5"/>
  <c r="AB35" i="5"/>
  <c r="AB40" i="5"/>
  <c r="Y44" i="5"/>
  <c r="H58" i="5"/>
  <c r="AB64" i="5"/>
  <c r="T65" i="5"/>
  <c r="AB71" i="5"/>
  <c r="T72" i="5"/>
  <c r="AB79" i="5"/>
  <c r="Y86" i="5"/>
  <c r="AB106" i="5"/>
  <c r="T107" i="5"/>
  <c r="AB113" i="5"/>
  <c r="T114" i="5"/>
  <c r="AB122" i="5"/>
  <c r="AB123" i="5"/>
  <c r="AB124" i="5"/>
  <c r="AB125" i="5"/>
  <c r="AB126" i="5"/>
  <c r="F139" i="5"/>
  <c r="Q139" i="5"/>
  <c r="T134" i="5"/>
  <c r="AA138" i="5"/>
  <c r="AA37" i="5"/>
  <c r="AB114" i="5"/>
  <c r="AB127" i="5"/>
  <c r="T133" i="5"/>
  <c r="L133" i="5"/>
  <c r="P30" i="5"/>
  <c r="P37" i="5"/>
  <c r="Z44" i="5"/>
  <c r="Z86" i="5"/>
  <c r="G128" i="5"/>
  <c r="Z30" i="5"/>
  <c r="AB30" i="5" s="1"/>
  <c r="AB73" i="5"/>
  <c r="AB77" i="5"/>
  <c r="Y93" i="5"/>
  <c r="K128" i="5"/>
  <c r="S128" i="5"/>
  <c r="S141" i="5" s="1"/>
  <c r="P135" i="5"/>
  <c r="P136" i="5"/>
  <c r="T137" i="5"/>
  <c r="AB19" i="5"/>
  <c r="L23" i="5"/>
  <c r="AB27" i="5"/>
  <c r="L30" i="5"/>
  <c r="AB34" i="5"/>
  <c r="L37" i="5"/>
  <c r="AB39" i="5"/>
  <c r="Y37" i="5"/>
  <c r="AB37" i="5" s="1"/>
  <c r="H51" i="5"/>
  <c r="Y58" i="5"/>
  <c r="AB63" i="5"/>
  <c r="Y65" i="5"/>
  <c r="AB65" i="5" s="1"/>
  <c r="AB70" i="5"/>
  <c r="H93" i="5"/>
  <c r="AB105" i="5"/>
  <c r="G139" i="5"/>
  <c r="R139" i="5"/>
  <c r="AB12" i="5"/>
  <c r="AB13" i="5"/>
  <c r="L137" i="5"/>
  <c r="Z137" i="5"/>
  <c r="E128" i="5"/>
  <c r="U128" i="5"/>
  <c r="Y135" i="5"/>
  <c r="L136" i="5"/>
  <c r="Z136" i="5"/>
  <c r="H16" i="5"/>
  <c r="AB20" i="5"/>
  <c r="AB82" i="5"/>
  <c r="AA128" i="5"/>
  <c r="Z135" i="5"/>
  <c r="Z9" i="5"/>
  <c r="AB93" i="5"/>
  <c r="AB10" i="5"/>
  <c r="AB11" i="5"/>
  <c r="L138" i="5"/>
  <c r="Z138" i="5"/>
  <c r="P16" i="5"/>
  <c r="AB18" i="5"/>
  <c r="L135" i="5"/>
  <c r="Y133" i="5"/>
  <c r="Y51" i="5"/>
  <c r="P58" i="5"/>
  <c r="M128" i="5"/>
  <c r="Z58" i="5"/>
  <c r="AB58" i="5" s="1"/>
  <c r="H133" i="5"/>
  <c r="AA137" i="5"/>
  <c r="AB84" i="5"/>
  <c r="Y107" i="5"/>
  <c r="AB107" i="5" s="1"/>
  <c r="I128" i="5"/>
  <c r="I141" i="5" s="1"/>
  <c r="Q128" i="5"/>
  <c r="H134" i="5"/>
  <c r="Y134" i="5"/>
  <c r="AB14" i="5"/>
  <c r="AB42" i="5"/>
  <c r="P44" i="5"/>
  <c r="AB46" i="5"/>
  <c r="Y100" i="5"/>
  <c r="Z100" i="5"/>
  <c r="X72" i="5"/>
  <c r="AA86" i="5"/>
  <c r="H135" i="5"/>
  <c r="F128" i="5"/>
  <c r="F141" i="5" s="1"/>
  <c r="J128" i="5"/>
  <c r="J141" i="5" s="1"/>
  <c r="N128" i="5"/>
  <c r="N141" i="5" s="1"/>
  <c r="R128" i="5"/>
  <c r="V128" i="5"/>
  <c r="Z133" i="5"/>
  <c r="L134" i="5"/>
  <c r="Z134" i="5"/>
  <c r="H136" i="5"/>
  <c r="Y136" i="5"/>
  <c r="H138" i="5"/>
  <c r="Y138" i="5"/>
  <c r="AB41" i="5"/>
  <c r="L44" i="5"/>
  <c r="AB45" i="5"/>
  <c r="AB49" i="5"/>
  <c r="P51" i="5"/>
  <c r="AB53" i="5"/>
  <c r="AB57" i="5"/>
  <c r="AB138" i="5" s="1"/>
  <c r="T58" i="5"/>
  <c r="AB61" i="5"/>
  <c r="H65" i="5"/>
  <c r="AB69" i="5"/>
  <c r="L72" i="5"/>
  <c r="AB75" i="5"/>
  <c r="AB76" i="5"/>
  <c r="X136" i="5"/>
  <c r="X139" i="5" s="1"/>
  <c r="AB80" i="5"/>
  <c r="AB81" i="5"/>
  <c r="AB94" i="5"/>
  <c r="AB98" i="5"/>
  <c r="P100" i="5"/>
  <c r="P86" i="5"/>
  <c r="AB88" i="5"/>
  <c r="AB92" i="5"/>
  <c r="T93" i="5"/>
  <c r="AB96" i="5"/>
  <c r="H100" i="5"/>
  <c r="AB104" i="5"/>
  <c r="L107" i="5"/>
  <c r="AB108" i="5"/>
  <c r="AB112" i="5"/>
  <c r="P114" i="5"/>
  <c r="AB116" i="5"/>
  <c r="AB120" i="5"/>
  <c r="T121" i="5"/>
  <c r="X121" i="5"/>
  <c r="L86" i="5"/>
  <c r="AB87" i="5"/>
  <c r="AB91" i="5"/>
  <c r="P93" i="5"/>
  <c r="AB95" i="5"/>
  <c r="AB99" i="5"/>
  <c r="T100" i="5"/>
  <c r="AB103" i="5"/>
  <c r="H107" i="5"/>
  <c r="AB111" i="5"/>
  <c r="L114" i="5"/>
  <c r="AB115" i="5"/>
  <c r="AB119" i="5"/>
  <c r="P121" i="5"/>
  <c r="G141" i="5" l="1"/>
  <c r="L128" i="5"/>
  <c r="L141" i="5" s="1"/>
  <c r="X128" i="5"/>
  <c r="M141" i="5"/>
  <c r="Q141" i="5"/>
  <c r="T128" i="5"/>
  <c r="R141" i="5"/>
  <c r="AB100" i="5"/>
  <c r="AB51" i="5"/>
  <c r="K141" i="5"/>
  <c r="P128" i="5"/>
  <c r="P141" i="5" s="1"/>
  <c r="AB135" i="5"/>
  <c r="L139" i="5"/>
  <c r="O141" i="5"/>
  <c r="AB86" i="5"/>
  <c r="AA139" i="5"/>
  <c r="AA141" i="5" s="1"/>
  <c r="AB16" i="5"/>
  <c r="T139" i="5"/>
  <c r="AB44" i="5"/>
  <c r="P139" i="5"/>
  <c r="Z139" i="5"/>
  <c r="H139" i="5"/>
  <c r="AB134" i="5"/>
  <c r="Z128" i="5"/>
  <c r="Z141" i="5" s="1"/>
  <c r="AB9" i="5"/>
  <c r="Y128" i="5"/>
  <c r="Y141" i="5" s="1"/>
  <c r="AB133" i="5"/>
  <c r="AB137" i="5"/>
  <c r="Y139" i="5"/>
  <c r="H128" i="5"/>
  <c r="E141" i="5"/>
  <c r="AB136" i="5"/>
  <c r="AB128" i="5" l="1"/>
  <c r="T141" i="5"/>
  <c r="H141" i="5"/>
  <c r="AB139" i="5"/>
  <c r="AB141" i="5" l="1"/>
  <c r="W138" i="4"/>
  <c r="V138" i="4"/>
  <c r="U138" i="4"/>
  <c r="S138" i="4"/>
  <c r="R138" i="4"/>
  <c r="Q138" i="4"/>
  <c r="O138" i="4"/>
  <c r="N138" i="4"/>
  <c r="M138" i="4"/>
  <c r="K138" i="4"/>
  <c r="J138" i="4"/>
  <c r="I138" i="4"/>
  <c r="G138" i="4"/>
  <c r="F138" i="4"/>
  <c r="E138" i="4"/>
  <c r="W137" i="4"/>
  <c r="V137" i="4"/>
  <c r="U137" i="4"/>
  <c r="S137" i="4"/>
  <c r="R137" i="4"/>
  <c r="Q137" i="4"/>
  <c r="O137" i="4"/>
  <c r="N137" i="4"/>
  <c r="M137" i="4"/>
  <c r="K137" i="4"/>
  <c r="J137" i="4"/>
  <c r="I137" i="4"/>
  <c r="G137" i="4"/>
  <c r="F137" i="4"/>
  <c r="E137" i="4"/>
  <c r="W136" i="4"/>
  <c r="V136" i="4"/>
  <c r="U136" i="4"/>
  <c r="S136" i="4"/>
  <c r="R136" i="4"/>
  <c r="Q136" i="4"/>
  <c r="O136" i="4"/>
  <c r="N136" i="4"/>
  <c r="M136" i="4"/>
  <c r="K136" i="4"/>
  <c r="J136" i="4"/>
  <c r="I136" i="4"/>
  <c r="G136" i="4"/>
  <c r="F136" i="4"/>
  <c r="E136" i="4"/>
  <c r="W135" i="4"/>
  <c r="V135" i="4"/>
  <c r="U135" i="4"/>
  <c r="S135" i="4"/>
  <c r="R135" i="4"/>
  <c r="Q135" i="4"/>
  <c r="O135" i="4"/>
  <c r="N135" i="4"/>
  <c r="M135" i="4"/>
  <c r="K135" i="4"/>
  <c r="J135" i="4"/>
  <c r="I135" i="4"/>
  <c r="G135" i="4"/>
  <c r="F135" i="4"/>
  <c r="E135" i="4"/>
  <c r="W134" i="4"/>
  <c r="V134" i="4"/>
  <c r="U134" i="4"/>
  <c r="S134" i="4"/>
  <c r="R134" i="4"/>
  <c r="Q134" i="4"/>
  <c r="O134" i="4"/>
  <c r="N134" i="4"/>
  <c r="M134" i="4"/>
  <c r="K134" i="4"/>
  <c r="J134" i="4"/>
  <c r="I134" i="4"/>
  <c r="G134" i="4"/>
  <c r="F134" i="4"/>
  <c r="E134" i="4"/>
  <c r="W133" i="4"/>
  <c r="V133" i="4"/>
  <c r="U133" i="4"/>
  <c r="U139" i="4" s="1"/>
  <c r="S133" i="4"/>
  <c r="R133" i="4"/>
  <c r="Q133" i="4"/>
  <c r="O133" i="4"/>
  <c r="N133" i="4"/>
  <c r="M133" i="4"/>
  <c r="K133" i="4"/>
  <c r="J133" i="4"/>
  <c r="J139" i="4" s="1"/>
  <c r="I133" i="4"/>
  <c r="G133" i="4"/>
  <c r="F133" i="4"/>
  <c r="E133" i="4"/>
  <c r="AA127" i="4"/>
  <c r="AA121" i="4" s="1"/>
  <c r="Z127" i="4"/>
  <c r="Y127" i="4"/>
  <c r="T127" i="4"/>
  <c r="P127" i="4"/>
  <c r="L127" i="4"/>
  <c r="H127" i="4"/>
  <c r="AA126" i="4"/>
  <c r="Z126" i="4"/>
  <c r="Y126" i="4"/>
  <c r="X126" i="4"/>
  <c r="T126" i="4"/>
  <c r="P126" i="4"/>
  <c r="L126" i="4"/>
  <c r="H126" i="4"/>
  <c r="AA125" i="4"/>
  <c r="Z125" i="4"/>
  <c r="Y125" i="4"/>
  <c r="X125" i="4"/>
  <c r="T125" i="4"/>
  <c r="P125" i="4"/>
  <c r="L125" i="4"/>
  <c r="H125" i="4"/>
  <c r="AA124" i="4"/>
  <c r="Z124" i="4"/>
  <c r="Y124" i="4"/>
  <c r="X124" i="4"/>
  <c r="T124" i="4"/>
  <c r="P124" i="4"/>
  <c r="L124" i="4"/>
  <c r="H124" i="4"/>
  <c r="AA123" i="4"/>
  <c r="Z123" i="4"/>
  <c r="Y123" i="4"/>
  <c r="X123" i="4"/>
  <c r="X134" i="4" s="1"/>
  <c r="T123" i="4"/>
  <c r="P123" i="4"/>
  <c r="L123" i="4"/>
  <c r="H123" i="4"/>
  <c r="AA122" i="4"/>
  <c r="Z122" i="4"/>
  <c r="Y122" i="4"/>
  <c r="X122" i="4"/>
  <c r="T122" i="4"/>
  <c r="P122" i="4"/>
  <c r="L122" i="4"/>
  <c r="H122" i="4"/>
  <c r="W121" i="4"/>
  <c r="V121" i="4"/>
  <c r="U121" i="4"/>
  <c r="S121" i="4"/>
  <c r="T121" i="4" s="1"/>
  <c r="R121" i="4"/>
  <c r="Q121" i="4"/>
  <c r="O121" i="4"/>
  <c r="N121" i="4"/>
  <c r="M121" i="4"/>
  <c r="K121" i="4"/>
  <c r="J121" i="4"/>
  <c r="I121" i="4"/>
  <c r="G121" i="4"/>
  <c r="F121" i="4"/>
  <c r="E121" i="4"/>
  <c r="AA120" i="4"/>
  <c r="Z120" i="4"/>
  <c r="Y120" i="4"/>
  <c r="T120" i="4"/>
  <c r="P120" i="4"/>
  <c r="AB120" i="4" s="1"/>
  <c r="L120" i="4"/>
  <c r="H120" i="4"/>
  <c r="AA119" i="4"/>
  <c r="Z119" i="4"/>
  <c r="Y119" i="4"/>
  <c r="T119" i="4"/>
  <c r="P119" i="4"/>
  <c r="L119" i="4"/>
  <c r="H119" i="4"/>
  <c r="AA118" i="4"/>
  <c r="Z118" i="4"/>
  <c r="Y118" i="4"/>
  <c r="T118" i="4"/>
  <c r="P118" i="4"/>
  <c r="L118" i="4"/>
  <c r="H118" i="4"/>
  <c r="AA117" i="4"/>
  <c r="Z117" i="4"/>
  <c r="Y117" i="4"/>
  <c r="T117" i="4"/>
  <c r="P117" i="4"/>
  <c r="L117" i="4"/>
  <c r="H117" i="4"/>
  <c r="AA116" i="4"/>
  <c r="Z116" i="4"/>
  <c r="Y116" i="4"/>
  <c r="T116" i="4"/>
  <c r="P116" i="4"/>
  <c r="L116" i="4"/>
  <c r="H116" i="4"/>
  <c r="AA115" i="4"/>
  <c r="Z115" i="4"/>
  <c r="Z114" i="4" s="1"/>
  <c r="Y115" i="4"/>
  <c r="T115" i="4"/>
  <c r="P115" i="4"/>
  <c r="L115" i="4"/>
  <c r="H115" i="4"/>
  <c r="Y114" i="4"/>
  <c r="S114" i="4"/>
  <c r="T114" i="4" s="1"/>
  <c r="R114" i="4"/>
  <c r="Q114" i="4"/>
  <c r="O114" i="4"/>
  <c r="N114" i="4"/>
  <c r="M114" i="4"/>
  <c r="K114" i="4"/>
  <c r="J114" i="4"/>
  <c r="I114" i="4"/>
  <c r="G114" i="4"/>
  <c r="F114" i="4"/>
  <c r="E114" i="4"/>
  <c r="AA113" i="4"/>
  <c r="Z113" i="4"/>
  <c r="Y113" i="4"/>
  <c r="T113" i="4"/>
  <c r="P113" i="4"/>
  <c r="AB113" i="4" s="1"/>
  <c r="L113" i="4"/>
  <c r="H113" i="4"/>
  <c r="AA112" i="4"/>
  <c r="Z112" i="4"/>
  <c r="Y112" i="4"/>
  <c r="T112" i="4"/>
  <c r="P112" i="4"/>
  <c r="L112" i="4"/>
  <c r="H112" i="4"/>
  <c r="AA111" i="4"/>
  <c r="Z111" i="4"/>
  <c r="Y111" i="4"/>
  <c r="T111" i="4"/>
  <c r="P111" i="4"/>
  <c r="L111" i="4"/>
  <c r="H111" i="4"/>
  <c r="AA110" i="4"/>
  <c r="Z110" i="4"/>
  <c r="Y110" i="4"/>
  <c r="X110" i="4"/>
  <c r="T110" i="4"/>
  <c r="P110" i="4"/>
  <c r="L110" i="4"/>
  <c r="H110" i="4"/>
  <c r="AA109" i="4"/>
  <c r="Z109" i="4"/>
  <c r="Y109" i="4"/>
  <c r="T109" i="4"/>
  <c r="P109" i="4"/>
  <c r="L109" i="4"/>
  <c r="H109" i="4"/>
  <c r="AA108" i="4"/>
  <c r="Z108" i="4"/>
  <c r="Y108" i="4"/>
  <c r="T108" i="4"/>
  <c r="P108" i="4"/>
  <c r="L108" i="4"/>
  <c r="H108" i="4"/>
  <c r="Z107" i="4"/>
  <c r="X107" i="4"/>
  <c r="W107" i="4"/>
  <c r="V107" i="4"/>
  <c r="U107" i="4"/>
  <c r="S107" i="4"/>
  <c r="R107" i="4"/>
  <c r="Q107" i="4"/>
  <c r="O107" i="4"/>
  <c r="N107" i="4"/>
  <c r="P107" i="4" s="1"/>
  <c r="M107" i="4"/>
  <c r="K107" i="4"/>
  <c r="J107" i="4"/>
  <c r="L107" i="4" s="1"/>
  <c r="I107" i="4"/>
  <c r="G107" i="4"/>
  <c r="F107" i="4"/>
  <c r="E107" i="4"/>
  <c r="AA106" i="4"/>
  <c r="Z106" i="4"/>
  <c r="Y106" i="4"/>
  <c r="T106" i="4"/>
  <c r="P106" i="4"/>
  <c r="L106" i="4"/>
  <c r="H106" i="4"/>
  <c r="AA105" i="4"/>
  <c r="Z105" i="4"/>
  <c r="Y105" i="4"/>
  <c r="T105" i="4"/>
  <c r="P105" i="4"/>
  <c r="L105" i="4"/>
  <c r="H105" i="4"/>
  <c r="AA104" i="4"/>
  <c r="Z104" i="4"/>
  <c r="Y104" i="4"/>
  <c r="T104" i="4"/>
  <c r="P104" i="4"/>
  <c r="L104" i="4"/>
  <c r="AB104" i="4" s="1"/>
  <c r="H104" i="4"/>
  <c r="AA103" i="4"/>
  <c r="Z103" i="4"/>
  <c r="Y103" i="4"/>
  <c r="T103" i="4"/>
  <c r="P103" i="4"/>
  <c r="L103" i="4"/>
  <c r="H103" i="4"/>
  <c r="AA102" i="4"/>
  <c r="Z102" i="4"/>
  <c r="Y102" i="4"/>
  <c r="T102" i="4"/>
  <c r="P102" i="4"/>
  <c r="L102" i="4"/>
  <c r="H102" i="4"/>
  <c r="AA101" i="4"/>
  <c r="AA100" i="4" s="1"/>
  <c r="Z101" i="4"/>
  <c r="Y101" i="4"/>
  <c r="Y100" i="4" s="1"/>
  <c r="T101" i="4"/>
  <c r="P101" i="4"/>
  <c r="L101" i="4"/>
  <c r="AB101" i="4" s="1"/>
  <c r="H101" i="4"/>
  <c r="S100" i="4"/>
  <c r="R100" i="4"/>
  <c r="Q100" i="4"/>
  <c r="O100" i="4"/>
  <c r="N100" i="4"/>
  <c r="P100" i="4" s="1"/>
  <c r="M100" i="4"/>
  <c r="K100" i="4"/>
  <c r="J100" i="4"/>
  <c r="L100" i="4" s="1"/>
  <c r="I100" i="4"/>
  <c r="G100" i="4"/>
  <c r="F100" i="4"/>
  <c r="E100" i="4"/>
  <c r="AA99" i="4"/>
  <c r="Z99" i="4"/>
  <c r="Y99" i="4"/>
  <c r="T99" i="4"/>
  <c r="P99" i="4"/>
  <c r="L99" i="4"/>
  <c r="H99" i="4"/>
  <c r="AA98" i="4"/>
  <c r="Z98" i="4"/>
  <c r="Y98" i="4"/>
  <c r="T98" i="4"/>
  <c r="P98" i="4"/>
  <c r="L98" i="4"/>
  <c r="H98" i="4"/>
  <c r="AA97" i="4"/>
  <c r="Z97" i="4"/>
  <c r="Y97" i="4"/>
  <c r="T97" i="4"/>
  <c r="P97" i="4"/>
  <c r="L97" i="4"/>
  <c r="AB97" i="4" s="1"/>
  <c r="H97" i="4"/>
  <c r="AA96" i="4"/>
  <c r="Z96" i="4"/>
  <c r="Y96" i="4"/>
  <c r="T96" i="4"/>
  <c r="P96" i="4"/>
  <c r="L96" i="4"/>
  <c r="H96" i="4"/>
  <c r="AA95" i="4"/>
  <c r="Z95" i="4"/>
  <c r="Z93" i="4" s="1"/>
  <c r="Y95" i="4"/>
  <c r="T95" i="4"/>
  <c r="P95" i="4"/>
  <c r="L95" i="4"/>
  <c r="H95" i="4"/>
  <c r="AA94" i="4"/>
  <c r="AA93" i="4" s="1"/>
  <c r="Z94" i="4"/>
  <c r="Y94" i="4"/>
  <c r="Y93" i="4" s="1"/>
  <c r="T94" i="4"/>
  <c r="P94" i="4"/>
  <c r="L94" i="4"/>
  <c r="AB94" i="4" s="1"/>
  <c r="H94" i="4"/>
  <c r="S93" i="4"/>
  <c r="R93" i="4"/>
  <c r="Q93" i="4"/>
  <c r="O93" i="4"/>
  <c r="N93" i="4"/>
  <c r="M93" i="4"/>
  <c r="K93" i="4"/>
  <c r="J93" i="4"/>
  <c r="I93" i="4"/>
  <c r="G93" i="4"/>
  <c r="F93" i="4"/>
  <c r="E93" i="4"/>
  <c r="AA92" i="4"/>
  <c r="Z92" i="4"/>
  <c r="Y92" i="4"/>
  <c r="X92" i="4"/>
  <c r="T92" i="4"/>
  <c r="P92" i="4"/>
  <c r="L92" i="4"/>
  <c r="H92" i="4"/>
  <c r="AA91" i="4"/>
  <c r="Z91" i="4"/>
  <c r="Y91" i="4"/>
  <c r="X91" i="4"/>
  <c r="T91" i="4"/>
  <c r="P91" i="4"/>
  <c r="L91" i="4"/>
  <c r="H91" i="4"/>
  <c r="AA90" i="4"/>
  <c r="Z90" i="4"/>
  <c r="Y90" i="4"/>
  <c r="X90" i="4"/>
  <c r="T90" i="4"/>
  <c r="P90" i="4"/>
  <c r="L90" i="4"/>
  <c r="H90" i="4"/>
  <c r="AB90" i="4" s="1"/>
  <c r="AA89" i="4"/>
  <c r="Z89" i="4"/>
  <c r="Y89" i="4"/>
  <c r="X89" i="4"/>
  <c r="T89" i="4"/>
  <c r="P89" i="4"/>
  <c r="L89" i="4"/>
  <c r="H89" i="4"/>
  <c r="AB89" i="4" s="1"/>
  <c r="AA88" i="4"/>
  <c r="Z88" i="4"/>
  <c r="Y88" i="4"/>
  <c r="X88" i="4"/>
  <c r="T88" i="4"/>
  <c r="P88" i="4"/>
  <c r="L88" i="4"/>
  <c r="H88" i="4"/>
  <c r="AB88" i="4" s="1"/>
  <c r="AA87" i="4"/>
  <c r="AA86" i="4" s="1"/>
  <c r="Z87" i="4"/>
  <c r="Y87" i="4"/>
  <c r="T87" i="4"/>
  <c r="P87" i="4"/>
  <c r="L87" i="4"/>
  <c r="H87" i="4"/>
  <c r="AB87" i="4" s="1"/>
  <c r="Y86" i="4"/>
  <c r="W86" i="4"/>
  <c r="V86" i="4"/>
  <c r="U86" i="4"/>
  <c r="S86" i="4"/>
  <c r="R86" i="4"/>
  <c r="Q86" i="4"/>
  <c r="O86" i="4"/>
  <c r="N86" i="4"/>
  <c r="M86" i="4"/>
  <c r="K86" i="4"/>
  <c r="J86" i="4"/>
  <c r="I86" i="4"/>
  <c r="G86" i="4"/>
  <c r="F86" i="4"/>
  <c r="E86" i="4"/>
  <c r="AA85" i="4"/>
  <c r="Z85" i="4"/>
  <c r="Y85" i="4"/>
  <c r="X85" i="4"/>
  <c r="T85" i="4"/>
  <c r="P85" i="4"/>
  <c r="L85" i="4"/>
  <c r="H85" i="4"/>
  <c r="AA84" i="4"/>
  <c r="Z84" i="4"/>
  <c r="Y84" i="4"/>
  <c r="X84" i="4"/>
  <c r="T84" i="4"/>
  <c r="P84" i="4"/>
  <c r="L84" i="4"/>
  <c r="H84" i="4"/>
  <c r="AB84" i="4" s="1"/>
  <c r="AA83" i="4"/>
  <c r="Z83" i="4"/>
  <c r="Y83" i="4"/>
  <c r="X83" i="4"/>
  <c r="T83" i="4"/>
  <c r="P83" i="4"/>
  <c r="L83" i="4"/>
  <c r="H83" i="4"/>
  <c r="AB83" i="4" s="1"/>
  <c r="AA82" i="4"/>
  <c r="Z82" i="4"/>
  <c r="Y82" i="4"/>
  <c r="X82" i="4"/>
  <c r="T82" i="4"/>
  <c r="P82" i="4"/>
  <c r="L82" i="4"/>
  <c r="H82" i="4"/>
  <c r="AB82" i="4" s="1"/>
  <c r="AA81" i="4"/>
  <c r="Z81" i="4"/>
  <c r="Y81" i="4"/>
  <c r="X81" i="4"/>
  <c r="T81" i="4"/>
  <c r="P81" i="4"/>
  <c r="L81" i="4"/>
  <c r="H81" i="4"/>
  <c r="AA80" i="4"/>
  <c r="Z80" i="4"/>
  <c r="Y80" i="4"/>
  <c r="X80" i="4"/>
  <c r="T80" i="4"/>
  <c r="P80" i="4"/>
  <c r="L80" i="4"/>
  <c r="H80" i="4"/>
  <c r="AB80" i="4" s="1"/>
  <c r="W79" i="4"/>
  <c r="V79" i="4"/>
  <c r="U79" i="4"/>
  <c r="S79" i="4"/>
  <c r="R79" i="4"/>
  <c r="Q79" i="4"/>
  <c r="O79" i="4"/>
  <c r="N79" i="4"/>
  <c r="M79" i="4"/>
  <c r="K79" i="4"/>
  <c r="J79" i="4"/>
  <c r="I79" i="4"/>
  <c r="G79" i="4"/>
  <c r="F79" i="4"/>
  <c r="E79" i="4"/>
  <c r="AA78" i="4"/>
  <c r="Z78" i="4"/>
  <c r="Y78" i="4"/>
  <c r="X78" i="4"/>
  <c r="T78" i="4"/>
  <c r="P78" i="4"/>
  <c r="L78" i="4"/>
  <c r="H78" i="4"/>
  <c r="AA77" i="4"/>
  <c r="Z77" i="4"/>
  <c r="Y77" i="4"/>
  <c r="X77" i="4"/>
  <c r="T77" i="4"/>
  <c r="P77" i="4"/>
  <c r="L77" i="4"/>
  <c r="H77" i="4"/>
  <c r="AB77" i="4" s="1"/>
  <c r="AA76" i="4"/>
  <c r="Z76" i="4"/>
  <c r="Y76" i="4"/>
  <c r="X76" i="4"/>
  <c r="T76" i="4"/>
  <c r="P76" i="4"/>
  <c r="L76" i="4"/>
  <c r="H76" i="4"/>
  <c r="AA75" i="4"/>
  <c r="Z75" i="4"/>
  <c r="Y75" i="4"/>
  <c r="X75" i="4"/>
  <c r="T75" i="4"/>
  <c r="P75" i="4"/>
  <c r="L75" i="4"/>
  <c r="H75" i="4"/>
  <c r="AB75" i="4" s="1"/>
  <c r="AA74" i="4"/>
  <c r="Z74" i="4"/>
  <c r="Y74" i="4"/>
  <c r="X74" i="4"/>
  <c r="T74" i="4"/>
  <c r="P74" i="4"/>
  <c r="L74" i="4"/>
  <c r="H74" i="4"/>
  <c r="AB74" i="4" s="1"/>
  <c r="AA73" i="4"/>
  <c r="AA72" i="4" s="1"/>
  <c r="Z73" i="4"/>
  <c r="Z72" i="4" s="1"/>
  <c r="Y73" i="4"/>
  <c r="X73" i="4"/>
  <c r="T73" i="4"/>
  <c r="P73" i="4"/>
  <c r="L73" i="4"/>
  <c r="H73" i="4"/>
  <c r="AB73" i="4" s="1"/>
  <c r="W72" i="4"/>
  <c r="V72" i="4"/>
  <c r="U72" i="4"/>
  <c r="S72" i="4"/>
  <c r="R72" i="4"/>
  <c r="Q72" i="4"/>
  <c r="T72" i="4" s="1"/>
  <c r="O72" i="4"/>
  <c r="N72" i="4"/>
  <c r="M72" i="4"/>
  <c r="K72" i="4"/>
  <c r="J72" i="4"/>
  <c r="I72" i="4"/>
  <c r="G72" i="4"/>
  <c r="F72" i="4"/>
  <c r="E72" i="4"/>
  <c r="H72" i="4" s="1"/>
  <c r="AA71" i="4"/>
  <c r="Z71" i="4"/>
  <c r="Y71" i="4"/>
  <c r="T71" i="4"/>
  <c r="P71" i="4"/>
  <c r="L71" i="4"/>
  <c r="H71" i="4"/>
  <c r="AB71" i="4" s="1"/>
  <c r="AA70" i="4"/>
  <c r="Z70" i="4"/>
  <c r="Y70" i="4"/>
  <c r="T70" i="4"/>
  <c r="P70" i="4"/>
  <c r="L70" i="4"/>
  <c r="H70" i="4"/>
  <c r="AA69" i="4"/>
  <c r="Z69" i="4"/>
  <c r="Y69" i="4"/>
  <c r="T69" i="4"/>
  <c r="P69" i="4"/>
  <c r="L69" i="4"/>
  <c r="H69" i="4"/>
  <c r="AA68" i="4"/>
  <c r="Z68" i="4"/>
  <c r="Y68" i="4"/>
  <c r="T68" i="4"/>
  <c r="P68" i="4"/>
  <c r="L68" i="4"/>
  <c r="H68" i="4"/>
  <c r="AA67" i="4"/>
  <c r="Z67" i="4"/>
  <c r="Z65" i="4" s="1"/>
  <c r="Y67" i="4"/>
  <c r="T67" i="4"/>
  <c r="P67" i="4"/>
  <c r="L67" i="4"/>
  <c r="H67" i="4"/>
  <c r="AA66" i="4"/>
  <c r="Z66" i="4"/>
  <c r="Y66" i="4"/>
  <c r="T66" i="4"/>
  <c r="P66" i="4"/>
  <c r="L66" i="4"/>
  <c r="H66" i="4"/>
  <c r="S65" i="4"/>
  <c r="R65" i="4"/>
  <c r="Q65" i="4"/>
  <c r="T65" i="4" s="1"/>
  <c r="O65" i="4"/>
  <c r="N65" i="4"/>
  <c r="M65" i="4"/>
  <c r="P65" i="4" s="1"/>
  <c r="K65" i="4"/>
  <c r="J65" i="4"/>
  <c r="I65" i="4"/>
  <c r="G65" i="4"/>
  <c r="F65" i="4"/>
  <c r="E65" i="4"/>
  <c r="AA64" i="4"/>
  <c r="Z64" i="4"/>
  <c r="Y64" i="4"/>
  <c r="T64" i="4"/>
  <c r="P64" i="4"/>
  <c r="L64" i="4"/>
  <c r="H64" i="4"/>
  <c r="AB64" i="4" s="1"/>
  <c r="AA63" i="4"/>
  <c r="Z63" i="4"/>
  <c r="Y63" i="4"/>
  <c r="T63" i="4"/>
  <c r="P63" i="4"/>
  <c r="L63" i="4"/>
  <c r="H63" i="4"/>
  <c r="AA62" i="4"/>
  <c r="Z62" i="4"/>
  <c r="Y62" i="4"/>
  <c r="T62" i="4"/>
  <c r="P62" i="4"/>
  <c r="L62" i="4"/>
  <c r="H62" i="4"/>
  <c r="AA61" i="4"/>
  <c r="Z61" i="4"/>
  <c r="Y61" i="4"/>
  <c r="T61" i="4"/>
  <c r="P61" i="4"/>
  <c r="L61" i="4"/>
  <c r="H61" i="4"/>
  <c r="AA60" i="4"/>
  <c r="Z60" i="4"/>
  <c r="Y60" i="4"/>
  <c r="T60" i="4"/>
  <c r="P60" i="4"/>
  <c r="L60" i="4"/>
  <c r="H60" i="4"/>
  <c r="AA59" i="4"/>
  <c r="AA58" i="4" s="1"/>
  <c r="Z59" i="4"/>
  <c r="Y59" i="4"/>
  <c r="T59" i="4"/>
  <c r="P59" i="4"/>
  <c r="L59" i="4"/>
  <c r="H59" i="4"/>
  <c r="AB59" i="4" s="1"/>
  <c r="S58" i="4"/>
  <c r="R58" i="4"/>
  <c r="Q58" i="4"/>
  <c r="O58" i="4"/>
  <c r="N58" i="4"/>
  <c r="M58" i="4"/>
  <c r="K58" i="4"/>
  <c r="J58" i="4"/>
  <c r="I58" i="4"/>
  <c r="G58" i="4"/>
  <c r="F58" i="4"/>
  <c r="E58" i="4"/>
  <c r="AA57" i="4"/>
  <c r="Z57" i="4"/>
  <c r="Y57" i="4"/>
  <c r="T57" i="4"/>
  <c r="P57" i="4"/>
  <c r="L57" i="4"/>
  <c r="H57" i="4"/>
  <c r="AA56" i="4"/>
  <c r="Z56" i="4"/>
  <c r="Y56" i="4"/>
  <c r="T56" i="4"/>
  <c r="P56" i="4"/>
  <c r="L56" i="4"/>
  <c r="H56" i="4"/>
  <c r="AA55" i="4"/>
  <c r="Z55" i="4"/>
  <c r="Y55" i="4"/>
  <c r="T55" i="4"/>
  <c r="P55" i="4"/>
  <c r="L55" i="4"/>
  <c r="H55" i="4"/>
  <c r="AA54" i="4"/>
  <c r="Z54" i="4"/>
  <c r="Y54" i="4"/>
  <c r="T54" i="4"/>
  <c r="P54" i="4"/>
  <c r="L54" i="4"/>
  <c r="H54" i="4"/>
  <c r="AA53" i="4"/>
  <c r="Z53" i="4"/>
  <c r="Y53" i="4"/>
  <c r="T53" i="4"/>
  <c r="P53" i="4"/>
  <c r="L53" i="4"/>
  <c r="H53" i="4"/>
  <c r="AA52" i="4"/>
  <c r="Z52" i="4"/>
  <c r="Y52" i="4"/>
  <c r="T52" i="4"/>
  <c r="P52" i="4"/>
  <c r="L52" i="4"/>
  <c r="H52" i="4"/>
  <c r="S51" i="4"/>
  <c r="R51" i="4"/>
  <c r="Q51" i="4"/>
  <c r="O51" i="4"/>
  <c r="N51" i="4"/>
  <c r="M51" i="4"/>
  <c r="K51" i="4"/>
  <c r="J51" i="4"/>
  <c r="I51" i="4"/>
  <c r="L51" i="4" s="1"/>
  <c r="G51" i="4"/>
  <c r="F51" i="4"/>
  <c r="E51" i="4"/>
  <c r="H51" i="4" s="1"/>
  <c r="AA50" i="4"/>
  <c r="Z50" i="4"/>
  <c r="Y50" i="4"/>
  <c r="T50" i="4"/>
  <c r="P50" i="4"/>
  <c r="L50" i="4"/>
  <c r="H50" i="4"/>
  <c r="AA49" i="4"/>
  <c r="Z49" i="4"/>
  <c r="Y49" i="4"/>
  <c r="T49" i="4"/>
  <c r="P49" i="4"/>
  <c r="L49" i="4"/>
  <c r="H49" i="4"/>
  <c r="AA48" i="4"/>
  <c r="Z48" i="4"/>
  <c r="Y48" i="4"/>
  <c r="T48" i="4"/>
  <c r="P48" i="4"/>
  <c r="L48" i="4"/>
  <c r="H48" i="4"/>
  <c r="AB48" i="4" s="1"/>
  <c r="AA47" i="4"/>
  <c r="Z47" i="4"/>
  <c r="Y47" i="4"/>
  <c r="T47" i="4"/>
  <c r="P47" i="4"/>
  <c r="L47" i="4"/>
  <c r="H47" i="4"/>
  <c r="AB47" i="4" s="1"/>
  <c r="AA46" i="4"/>
  <c r="AA134" i="4" s="1"/>
  <c r="Z46" i="4"/>
  <c r="Y46" i="4"/>
  <c r="T46" i="4"/>
  <c r="P46" i="4"/>
  <c r="L46" i="4"/>
  <c r="H46" i="4"/>
  <c r="AA45" i="4"/>
  <c r="Z45" i="4"/>
  <c r="Z44" i="4" s="1"/>
  <c r="Y45" i="4"/>
  <c r="T45" i="4"/>
  <c r="P45" i="4"/>
  <c r="L45" i="4"/>
  <c r="H45" i="4"/>
  <c r="S44" i="4"/>
  <c r="R44" i="4"/>
  <c r="Q44" i="4"/>
  <c r="T44" i="4" s="1"/>
  <c r="O44" i="4"/>
  <c r="N44" i="4"/>
  <c r="M44" i="4"/>
  <c r="P44" i="4" s="1"/>
  <c r="K44" i="4"/>
  <c r="J44" i="4"/>
  <c r="I44" i="4"/>
  <c r="L44" i="4" s="1"/>
  <c r="G44" i="4"/>
  <c r="F44" i="4"/>
  <c r="E44" i="4"/>
  <c r="H44" i="4" s="1"/>
  <c r="AA43" i="4"/>
  <c r="Z43" i="4"/>
  <c r="Y43" i="4"/>
  <c r="T43" i="4"/>
  <c r="AB43" i="4" s="1"/>
  <c r="P43" i="4"/>
  <c r="L43" i="4"/>
  <c r="H43" i="4"/>
  <c r="AA42" i="4"/>
  <c r="Z42" i="4"/>
  <c r="Y42" i="4"/>
  <c r="T42" i="4"/>
  <c r="P42" i="4"/>
  <c r="L42" i="4"/>
  <c r="H42" i="4"/>
  <c r="AA41" i="4"/>
  <c r="Z41" i="4"/>
  <c r="Y41" i="4"/>
  <c r="T41" i="4"/>
  <c r="P41" i="4"/>
  <c r="L41" i="4"/>
  <c r="H41" i="4"/>
  <c r="AA40" i="4"/>
  <c r="Z40" i="4"/>
  <c r="Z37" i="4" s="1"/>
  <c r="Y40" i="4"/>
  <c r="T40" i="4"/>
  <c r="P40" i="4"/>
  <c r="L40" i="4"/>
  <c r="H40" i="4"/>
  <c r="AA39" i="4"/>
  <c r="Z39" i="4"/>
  <c r="Y39" i="4"/>
  <c r="Y37" i="4" s="1"/>
  <c r="AB37" i="4" s="1"/>
  <c r="T39" i="4"/>
  <c r="P39" i="4"/>
  <c r="L39" i="4"/>
  <c r="H39" i="4"/>
  <c r="AA38" i="4"/>
  <c r="AA37" i="4" s="1"/>
  <c r="Z38" i="4"/>
  <c r="Y38" i="4"/>
  <c r="T38" i="4"/>
  <c r="P38" i="4"/>
  <c r="L38" i="4"/>
  <c r="H38" i="4"/>
  <c r="S37" i="4"/>
  <c r="R37" i="4"/>
  <c r="Q37" i="4"/>
  <c r="T37" i="4" s="1"/>
  <c r="O37" i="4"/>
  <c r="P37" i="4" s="1"/>
  <c r="N37" i="4"/>
  <c r="M37" i="4"/>
  <c r="K37" i="4"/>
  <c r="J37" i="4"/>
  <c r="I37" i="4"/>
  <c r="L37" i="4" s="1"/>
  <c r="G37" i="4"/>
  <c r="H37" i="4" s="1"/>
  <c r="F37" i="4"/>
  <c r="E37" i="4"/>
  <c r="AA36" i="4"/>
  <c r="Z36" i="4"/>
  <c r="Y36" i="4"/>
  <c r="T36" i="4"/>
  <c r="P36" i="4"/>
  <c r="L36" i="4"/>
  <c r="H36" i="4"/>
  <c r="AA35" i="4"/>
  <c r="Z35" i="4"/>
  <c r="Y35" i="4"/>
  <c r="T35" i="4"/>
  <c r="P35" i="4"/>
  <c r="L35" i="4"/>
  <c r="H35" i="4"/>
  <c r="AA34" i="4"/>
  <c r="Z34" i="4"/>
  <c r="Y34" i="4"/>
  <c r="T34" i="4"/>
  <c r="P34" i="4"/>
  <c r="L34" i="4"/>
  <c r="H34" i="4"/>
  <c r="AA33" i="4"/>
  <c r="Z33" i="4"/>
  <c r="Y33" i="4"/>
  <c r="T33" i="4"/>
  <c r="P33" i="4"/>
  <c r="L33" i="4"/>
  <c r="H33" i="4"/>
  <c r="AA32" i="4"/>
  <c r="Z32" i="4"/>
  <c r="Y32" i="4"/>
  <c r="T32" i="4"/>
  <c r="P32" i="4"/>
  <c r="L32" i="4"/>
  <c r="H32" i="4"/>
  <c r="AA31" i="4"/>
  <c r="AA30" i="4" s="1"/>
  <c r="Z31" i="4"/>
  <c r="Z30" i="4" s="1"/>
  <c r="Y31" i="4"/>
  <c r="Y30" i="4" s="1"/>
  <c r="T31" i="4"/>
  <c r="P31" i="4"/>
  <c r="L31" i="4"/>
  <c r="H31" i="4"/>
  <c r="S30" i="4"/>
  <c r="R30" i="4"/>
  <c r="Q30" i="4"/>
  <c r="T30" i="4" s="1"/>
  <c r="O30" i="4"/>
  <c r="N30" i="4"/>
  <c r="M30" i="4"/>
  <c r="P30" i="4" s="1"/>
  <c r="K30" i="4"/>
  <c r="J30" i="4"/>
  <c r="I30" i="4"/>
  <c r="L30" i="4" s="1"/>
  <c r="G30" i="4"/>
  <c r="F30" i="4"/>
  <c r="E30" i="4"/>
  <c r="H30" i="4" s="1"/>
  <c r="AA29" i="4"/>
  <c r="Z29" i="4"/>
  <c r="Y29" i="4"/>
  <c r="T29" i="4"/>
  <c r="P29" i="4"/>
  <c r="L29" i="4"/>
  <c r="H29" i="4"/>
  <c r="AA28" i="4"/>
  <c r="Z28" i="4"/>
  <c r="Y28" i="4"/>
  <c r="T28" i="4"/>
  <c r="P28" i="4"/>
  <c r="L28" i="4"/>
  <c r="H28" i="4"/>
  <c r="AA27" i="4"/>
  <c r="Z27" i="4"/>
  <c r="Y27" i="4"/>
  <c r="T27" i="4"/>
  <c r="P27" i="4"/>
  <c r="L27" i="4"/>
  <c r="H27" i="4"/>
  <c r="AA26" i="4"/>
  <c r="Z26" i="4"/>
  <c r="Y26" i="4"/>
  <c r="T26" i="4"/>
  <c r="P26" i="4"/>
  <c r="L26" i="4"/>
  <c r="H26" i="4"/>
  <c r="AA25" i="4"/>
  <c r="AA23" i="4" s="1"/>
  <c r="Z25" i="4"/>
  <c r="Y25" i="4"/>
  <c r="Y23" i="4" s="1"/>
  <c r="AB23" i="4" s="1"/>
  <c r="T25" i="4"/>
  <c r="AB25" i="4" s="1"/>
  <c r="P25" i="4"/>
  <c r="L25" i="4"/>
  <c r="H25" i="4"/>
  <c r="AA24" i="4"/>
  <c r="Z24" i="4"/>
  <c r="Z23" i="4" s="1"/>
  <c r="Y24" i="4"/>
  <c r="T24" i="4"/>
  <c r="P24" i="4"/>
  <c r="L24" i="4"/>
  <c r="H24" i="4"/>
  <c r="S23" i="4"/>
  <c r="T23" i="4" s="1"/>
  <c r="R23" i="4"/>
  <c r="Q23" i="4"/>
  <c r="O23" i="4"/>
  <c r="N23" i="4"/>
  <c r="M23" i="4"/>
  <c r="P23" i="4" s="1"/>
  <c r="K23" i="4"/>
  <c r="L23" i="4" s="1"/>
  <c r="J23" i="4"/>
  <c r="I23" i="4"/>
  <c r="G23" i="4"/>
  <c r="F23" i="4"/>
  <c r="E23" i="4"/>
  <c r="H23" i="4" s="1"/>
  <c r="AA22" i="4"/>
  <c r="Z22" i="4"/>
  <c r="Y22" i="4"/>
  <c r="T22" i="4"/>
  <c r="P22" i="4"/>
  <c r="L22" i="4"/>
  <c r="H22" i="4"/>
  <c r="AA21" i="4"/>
  <c r="Z21" i="4"/>
  <c r="Y21" i="4"/>
  <c r="T21" i="4"/>
  <c r="P21" i="4"/>
  <c r="L21" i="4"/>
  <c r="H21" i="4"/>
  <c r="AA20" i="4"/>
  <c r="Z20" i="4"/>
  <c r="Y20" i="4"/>
  <c r="T20" i="4"/>
  <c r="AB20" i="4" s="1"/>
  <c r="P20" i="4"/>
  <c r="L20" i="4"/>
  <c r="H20" i="4"/>
  <c r="AA19" i="4"/>
  <c r="Z19" i="4"/>
  <c r="Y19" i="4"/>
  <c r="T19" i="4"/>
  <c r="P19" i="4"/>
  <c r="L19" i="4"/>
  <c r="H19" i="4"/>
  <c r="AA18" i="4"/>
  <c r="AA16" i="4" s="1"/>
  <c r="Z18" i="4"/>
  <c r="Y18" i="4"/>
  <c r="Y16" i="4" s="1"/>
  <c r="T18" i="4"/>
  <c r="P18" i="4"/>
  <c r="L18" i="4"/>
  <c r="H18" i="4"/>
  <c r="AA17" i="4"/>
  <c r="Z17" i="4"/>
  <c r="Z16" i="4" s="1"/>
  <c r="Y17" i="4"/>
  <c r="T17" i="4"/>
  <c r="P17" i="4"/>
  <c r="L17" i="4"/>
  <c r="H17" i="4"/>
  <c r="S16" i="4"/>
  <c r="R16" i="4"/>
  <c r="Q16" i="4"/>
  <c r="T16" i="4" s="1"/>
  <c r="P16" i="4"/>
  <c r="O16" i="4"/>
  <c r="N16" i="4"/>
  <c r="M16" i="4"/>
  <c r="K16" i="4"/>
  <c r="J16" i="4"/>
  <c r="I16" i="4"/>
  <c r="L16" i="4" s="1"/>
  <c r="H16" i="4"/>
  <c r="G16" i="4"/>
  <c r="F16" i="4"/>
  <c r="E16" i="4"/>
  <c r="AA15" i="4"/>
  <c r="Z15" i="4"/>
  <c r="Y15" i="4"/>
  <c r="T15" i="4"/>
  <c r="P15" i="4"/>
  <c r="L15" i="4"/>
  <c r="H15" i="4"/>
  <c r="AA14" i="4"/>
  <c r="Z14" i="4"/>
  <c r="Y14" i="4"/>
  <c r="T14" i="4"/>
  <c r="P14" i="4"/>
  <c r="L14" i="4"/>
  <c r="L137" i="4" s="1"/>
  <c r="H14" i="4"/>
  <c r="AA13" i="4"/>
  <c r="Z13" i="4"/>
  <c r="Y13" i="4"/>
  <c r="T13" i="4"/>
  <c r="P13" i="4"/>
  <c r="L13" i="4"/>
  <c r="H13" i="4"/>
  <c r="H136" i="4" s="1"/>
  <c r="AA12" i="4"/>
  <c r="Z12" i="4"/>
  <c r="Y12" i="4"/>
  <c r="X12" i="4"/>
  <c r="T12" i="4"/>
  <c r="P12" i="4"/>
  <c r="L12" i="4"/>
  <c r="H12" i="4"/>
  <c r="H135" i="4" s="1"/>
  <c r="AA11" i="4"/>
  <c r="Z11" i="4"/>
  <c r="Y11" i="4"/>
  <c r="T11" i="4"/>
  <c r="P11" i="4"/>
  <c r="L11" i="4"/>
  <c r="H11" i="4"/>
  <c r="AA10" i="4"/>
  <c r="AA9" i="4" s="1"/>
  <c r="Z10" i="4"/>
  <c r="Y10" i="4"/>
  <c r="T10" i="4"/>
  <c r="P10" i="4"/>
  <c r="L10" i="4"/>
  <c r="H10" i="4"/>
  <c r="W9" i="4"/>
  <c r="W128" i="4" s="1"/>
  <c r="V9" i="4"/>
  <c r="U9" i="4"/>
  <c r="S9" i="4"/>
  <c r="R9" i="4"/>
  <c r="Q9" i="4"/>
  <c r="O9" i="4"/>
  <c r="N9" i="4"/>
  <c r="M9" i="4"/>
  <c r="K9" i="4"/>
  <c r="J9" i="4"/>
  <c r="I9" i="4"/>
  <c r="G9" i="4"/>
  <c r="F9" i="4"/>
  <c r="E9" i="4"/>
  <c r="AB93" i="4" l="1"/>
  <c r="AB30" i="4"/>
  <c r="T135" i="4"/>
  <c r="AB24" i="4"/>
  <c r="P135" i="4"/>
  <c r="AA79" i="4"/>
  <c r="Z136" i="4"/>
  <c r="H93" i="4"/>
  <c r="AB112" i="4"/>
  <c r="AA114" i="4"/>
  <c r="AB114" i="4" s="1"/>
  <c r="T134" i="4"/>
  <c r="AB36" i="4"/>
  <c r="Z137" i="4"/>
  <c r="P79" i="4"/>
  <c r="T93" i="4"/>
  <c r="H100" i="4"/>
  <c r="AB118" i="4"/>
  <c r="L121" i="4"/>
  <c r="Y121" i="4"/>
  <c r="N139" i="4"/>
  <c r="AB35" i="4"/>
  <c r="AB99" i="4"/>
  <c r="T100" i="4"/>
  <c r="AB106" i="4"/>
  <c r="T107" i="4"/>
  <c r="AB117" i="4"/>
  <c r="Z121" i="4"/>
  <c r="AB121" i="4" s="1"/>
  <c r="O139" i="4"/>
  <c r="G128" i="4"/>
  <c r="R128" i="4"/>
  <c r="X135" i="4"/>
  <c r="AB29" i="4"/>
  <c r="AB34" i="4"/>
  <c r="AB39" i="4"/>
  <c r="Y44" i="4"/>
  <c r="AA138" i="4"/>
  <c r="AB63" i="4"/>
  <c r="H79" i="4"/>
  <c r="L86" i="4"/>
  <c r="L93" i="4"/>
  <c r="AB98" i="4"/>
  <c r="Z100" i="4"/>
  <c r="AB100" i="4" s="1"/>
  <c r="AB105" i="4"/>
  <c r="AB109" i="4"/>
  <c r="AB116" i="4"/>
  <c r="E139" i="4"/>
  <c r="N128" i="4"/>
  <c r="L136" i="4"/>
  <c r="AA137" i="4"/>
  <c r="AB119" i="4"/>
  <c r="X121" i="4"/>
  <c r="V139" i="4"/>
  <c r="L134" i="4"/>
  <c r="Y51" i="4"/>
  <c r="L114" i="4"/>
  <c r="M139" i="4"/>
  <c r="T136" i="4"/>
  <c r="AB28" i="4"/>
  <c r="AB33" i="4"/>
  <c r="AB38" i="4"/>
  <c r="AB68" i="4"/>
  <c r="J128" i="4"/>
  <c r="X79" i="4"/>
  <c r="AB115" i="4"/>
  <c r="AB125" i="4"/>
  <c r="Q139" i="4"/>
  <c r="Y133" i="4"/>
  <c r="Z134" i="4"/>
  <c r="Z135" i="4"/>
  <c r="AB22" i="4"/>
  <c r="AB27" i="4"/>
  <c r="AB32" i="4"/>
  <c r="Z51" i="4"/>
  <c r="AB55" i="4"/>
  <c r="L58" i="4"/>
  <c r="S128" i="4"/>
  <c r="AB67" i="4"/>
  <c r="X138" i="4"/>
  <c r="Y79" i="4"/>
  <c r="AB96" i="4"/>
  <c r="AB103" i="4"/>
  <c r="Y107" i="4"/>
  <c r="S139" i="4"/>
  <c r="AB42" i="4"/>
  <c r="K139" i="4"/>
  <c r="AB41" i="4"/>
  <c r="H107" i="4"/>
  <c r="AB111" i="4"/>
  <c r="Z138" i="4"/>
  <c r="AB17" i="4"/>
  <c r="AB40" i="4"/>
  <c r="O128" i="4"/>
  <c r="AA65" i="4"/>
  <c r="T79" i="4"/>
  <c r="AB108" i="4"/>
  <c r="P114" i="4"/>
  <c r="P121" i="4"/>
  <c r="AB126" i="4"/>
  <c r="F139" i="4"/>
  <c r="Z133" i="4"/>
  <c r="AA135" i="4"/>
  <c r="L138" i="4"/>
  <c r="AB21" i="4"/>
  <c r="AB26" i="4"/>
  <c r="AB31" i="4"/>
  <c r="AB60" i="4"/>
  <c r="L135" i="4"/>
  <c r="P136" i="4"/>
  <c r="Y72" i="4"/>
  <c r="L79" i="4"/>
  <c r="P86" i="4"/>
  <c r="P93" i="4"/>
  <c r="AB95" i="4"/>
  <c r="AB102" i="4"/>
  <c r="H114" i="4"/>
  <c r="H121" i="4"/>
  <c r="AB127" i="4"/>
  <c r="I139" i="4"/>
  <c r="AB44" i="4"/>
  <c r="M128" i="4"/>
  <c r="P9" i="4"/>
  <c r="H133" i="4"/>
  <c r="AB10" i="4"/>
  <c r="AA133" i="4"/>
  <c r="I128" i="4"/>
  <c r="L9" i="4"/>
  <c r="Y9" i="4"/>
  <c r="L133" i="4"/>
  <c r="L139" i="4" s="1"/>
  <c r="P134" i="4"/>
  <c r="P137" i="4"/>
  <c r="P138" i="4"/>
  <c r="AA51" i="4"/>
  <c r="E128" i="4"/>
  <c r="H9" i="4"/>
  <c r="U128" i="4"/>
  <c r="X9" i="4"/>
  <c r="Z9" i="4"/>
  <c r="P133" i="4"/>
  <c r="P139" i="4" s="1"/>
  <c r="AB12" i="4"/>
  <c r="AB13" i="4"/>
  <c r="T137" i="4"/>
  <c r="AB14" i="4"/>
  <c r="T138" i="4"/>
  <c r="AB15" i="4"/>
  <c r="AB18" i="4"/>
  <c r="AB19" i="4"/>
  <c r="AA44" i="4"/>
  <c r="Y58" i="4"/>
  <c r="Y65" i="4"/>
  <c r="AB65" i="4" s="1"/>
  <c r="AB72" i="4"/>
  <c r="AB76" i="4"/>
  <c r="X137" i="4"/>
  <c r="Z79" i="4"/>
  <c r="AA107" i="4"/>
  <c r="AB107" i="4" s="1"/>
  <c r="AB122" i="4"/>
  <c r="AB124" i="4"/>
  <c r="G139" i="4"/>
  <c r="R139" i="4"/>
  <c r="W139" i="4"/>
  <c r="F128" i="4"/>
  <c r="K128" i="4"/>
  <c r="Q128" i="4"/>
  <c r="T9" i="4"/>
  <c r="V128" i="4"/>
  <c r="T133" i="4"/>
  <c r="AB11" i="4"/>
  <c r="H134" i="4"/>
  <c r="Y134" i="4"/>
  <c r="Y135" i="4"/>
  <c r="Y136" i="4"/>
  <c r="H137" i="4"/>
  <c r="Y137" i="4"/>
  <c r="H138" i="4"/>
  <c r="Y138" i="4"/>
  <c r="AA136" i="4"/>
  <c r="AB52" i="4"/>
  <c r="AB56" i="4"/>
  <c r="P58" i="4"/>
  <c r="Z58" i="4"/>
  <c r="AB78" i="4"/>
  <c r="Z86" i="4"/>
  <c r="AB86" i="4" s="1"/>
  <c r="AB92" i="4"/>
  <c r="AB110" i="4"/>
  <c r="X136" i="4"/>
  <c r="AB46" i="4"/>
  <c r="AB50" i="4"/>
  <c r="T51" i="4"/>
  <c r="AB54" i="4"/>
  <c r="H58" i="4"/>
  <c r="AB62" i="4"/>
  <c r="L65" i="4"/>
  <c r="AB66" i="4"/>
  <c r="AB70" i="4"/>
  <c r="P72" i="4"/>
  <c r="X72" i="4"/>
  <c r="AB85" i="4"/>
  <c r="H86" i="4"/>
  <c r="AB91" i="4"/>
  <c r="AB45" i="4"/>
  <c r="AB49" i="4"/>
  <c r="P51" i="4"/>
  <c r="AB53" i="4"/>
  <c r="AB57" i="4"/>
  <c r="T58" i="4"/>
  <c r="AB61" i="4"/>
  <c r="H65" i="4"/>
  <c r="AB69" i="4"/>
  <c r="L72" i="4"/>
  <c r="AB81" i="4"/>
  <c r="T86" i="4"/>
  <c r="X86" i="4"/>
  <c r="AB123" i="4"/>
  <c r="X133" i="4"/>
  <c r="T139" i="4" l="1"/>
  <c r="Z139" i="4"/>
  <c r="X139" i="4"/>
  <c r="AB51" i="4"/>
  <c r="Y139" i="4"/>
  <c r="AB79" i="4"/>
  <c r="AB16" i="4"/>
  <c r="AB137" i="4"/>
  <c r="P128" i="4"/>
  <c r="AA128" i="4"/>
  <c r="Z128" i="4"/>
  <c r="AB133" i="4"/>
  <c r="AB58" i="4"/>
  <c r="AB138" i="4"/>
  <c r="AB136" i="4"/>
  <c r="X128" i="4"/>
  <c r="H139" i="4"/>
  <c r="Y128" i="4"/>
  <c r="AB9" i="4"/>
  <c r="H128" i="4"/>
  <c r="L128" i="4"/>
  <c r="AB134" i="4"/>
  <c r="T128" i="4"/>
  <c r="AB135" i="4"/>
  <c r="AA139" i="4"/>
  <c r="AB128" i="4" l="1"/>
  <c r="AB139" i="4"/>
  <c r="W138" i="3" l="1"/>
  <c r="V138" i="3"/>
  <c r="U138" i="3"/>
  <c r="S138" i="3"/>
  <c r="R138" i="3"/>
  <c r="Q138" i="3"/>
  <c r="O138" i="3"/>
  <c r="N138" i="3"/>
  <c r="M138" i="3"/>
  <c r="K138" i="3"/>
  <c r="J138" i="3"/>
  <c r="I138" i="3"/>
  <c r="G138" i="3"/>
  <c r="F138" i="3"/>
  <c r="E138" i="3"/>
  <c r="W137" i="3"/>
  <c r="V137" i="3"/>
  <c r="U137" i="3"/>
  <c r="S137" i="3"/>
  <c r="R137" i="3"/>
  <c r="Q137" i="3"/>
  <c r="O137" i="3"/>
  <c r="N137" i="3"/>
  <c r="M137" i="3"/>
  <c r="K137" i="3"/>
  <c r="J137" i="3"/>
  <c r="I137" i="3"/>
  <c r="G137" i="3"/>
  <c r="F137" i="3"/>
  <c r="E137" i="3"/>
  <c r="W136" i="3"/>
  <c r="V136" i="3"/>
  <c r="U136" i="3"/>
  <c r="S136" i="3"/>
  <c r="R136" i="3"/>
  <c r="Q136" i="3"/>
  <c r="O136" i="3"/>
  <c r="N136" i="3"/>
  <c r="M136" i="3"/>
  <c r="K136" i="3"/>
  <c r="J136" i="3"/>
  <c r="I136" i="3"/>
  <c r="G136" i="3"/>
  <c r="F136" i="3"/>
  <c r="E136" i="3"/>
  <c r="W135" i="3"/>
  <c r="V135" i="3"/>
  <c r="U135" i="3"/>
  <c r="S135" i="3"/>
  <c r="R135" i="3"/>
  <c r="Q135" i="3"/>
  <c r="O135" i="3"/>
  <c r="N135" i="3"/>
  <c r="M135" i="3"/>
  <c r="K135" i="3"/>
  <c r="J135" i="3"/>
  <c r="I135" i="3"/>
  <c r="G135" i="3"/>
  <c r="F135" i="3"/>
  <c r="E135" i="3"/>
  <c r="W134" i="3"/>
  <c r="V134" i="3"/>
  <c r="U134" i="3"/>
  <c r="S134" i="3"/>
  <c r="R134" i="3"/>
  <c r="Q134" i="3"/>
  <c r="O134" i="3"/>
  <c r="N134" i="3"/>
  <c r="M134" i="3"/>
  <c r="K134" i="3"/>
  <c r="J134" i="3"/>
  <c r="I134" i="3"/>
  <c r="G134" i="3"/>
  <c r="F134" i="3"/>
  <c r="E134" i="3"/>
  <c r="W133" i="3"/>
  <c r="V133" i="3"/>
  <c r="V139" i="3" s="1"/>
  <c r="U133" i="3"/>
  <c r="U139" i="3" s="1"/>
  <c r="S133" i="3"/>
  <c r="S139" i="3" s="1"/>
  <c r="R133" i="3"/>
  <c r="Q133" i="3"/>
  <c r="O133" i="3"/>
  <c r="N133" i="3"/>
  <c r="M133" i="3"/>
  <c r="L133" i="3"/>
  <c r="K133" i="3"/>
  <c r="J133" i="3"/>
  <c r="J139" i="3" s="1"/>
  <c r="I133" i="3"/>
  <c r="I139" i="3" s="1"/>
  <c r="G133" i="3"/>
  <c r="G139" i="3" s="1"/>
  <c r="F133" i="3"/>
  <c r="F139" i="3" s="1"/>
  <c r="E133" i="3"/>
  <c r="E139" i="3" s="1"/>
  <c r="AA127" i="3"/>
  <c r="Z127" i="3"/>
  <c r="Y127" i="3"/>
  <c r="T127" i="3"/>
  <c r="P127" i="3"/>
  <c r="L127" i="3"/>
  <c r="H127" i="3"/>
  <c r="AA126" i="3"/>
  <c r="Z126" i="3"/>
  <c r="Y126" i="3"/>
  <c r="X126" i="3"/>
  <c r="X121" i="3" s="1"/>
  <c r="T126" i="3"/>
  <c r="P126" i="3"/>
  <c r="L126" i="3"/>
  <c r="H126" i="3"/>
  <c r="AB126" i="3" s="1"/>
  <c r="AA125" i="3"/>
  <c r="Z125" i="3"/>
  <c r="Y125" i="3"/>
  <c r="T125" i="3"/>
  <c r="P125" i="3"/>
  <c r="L125" i="3"/>
  <c r="H125" i="3"/>
  <c r="AB125" i="3" s="1"/>
  <c r="AA124" i="3"/>
  <c r="Z124" i="3"/>
  <c r="Y124" i="3"/>
  <c r="T124" i="3"/>
  <c r="P124" i="3"/>
  <c r="L124" i="3"/>
  <c r="H124" i="3"/>
  <c r="AA123" i="3"/>
  <c r="AA121" i="3" s="1"/>
  <c r="Z123" i="3"/>
  <c r="Y123" i="3"/>
  <c r="T123" i="3"/>
  <c r="P123" i="3"/>
  <c r="L123" i="3"/>
  <c r="H123" i="3"/>
  <c r="AA122" i="3"/>
  <c r="Z122" i="3"/>
  <c r="Z121" i="3" s="1"/>
  <c r="Y122" i="3"/>
  <c r="T122" i="3"/>
  <c r="P122" i="3"/>
  <c r="L122" i="3"/>
  <c r="H122" i="3"/>
  <c r="W121" i="3"/>
  <c r="V121" i="3"/>
  <c r="U121" i="3"/>
  <c r="S121" i="3"/>
  <c r="R121" i="3"/>
  <c r="Q121" i="3"/>
  <c r="O121" i="3"/>
  <c r="N121" i="3"/>
  <c r="M121" i="3"/>
  <c r="P121" i="3" s="1"/>
  <c r="K121" i="3"/>
  <c r="J121" i="3"/>
  <c r="I121" i="3"/>
  <c r="L121" i="3" s="1"/>
  <c r="G121" i="3"/>
  <c r="F121" i="3"/>
  <c r="E121" i="3"/>
  <c r="AA120" i="3"/>
  <c r="Z120" i="3"/>
  <c r="Y120" i="3"/>
  <c r="T120" i="3"/>
  <c r="P120" i="3"/>
  <c r="L120" i="3"/>
  <c r="H120" i="3"/>
  <c r="AA119" i="3"/>
  <c r="Z119" i="3"/>
  <c r="Y119" i="3"/>
  <c r="T119" i="3"/>
  <c r="P119" i="3"/>
  <c r="L119" i="3"/>
  <c r="H119" i="3"/>
  <c r="AA118" i="3"/>
  <c r="Z118" i="3"/>
  <c r="Y118" i="3"/>
  <c r="T118" i="3"/>
  <c r="P118" i="3"/>
  <c r="L118" i="3"/>
  <c r="H118" i="3"/>
  <c r="AB118" i="3" s="1"/>
  <c r="AA117" i="3"/>
  <c r="Z117" i="3"/>
  <c r="Y117" i="3"/>
  <c r="T117" i="3"/>
  <c r="P117" i="3"/>
  <c r="L117" i="3"/>
  <c r="H117" i="3"/>
  <c r="AB117" i="3" s="1"/>
  <c r="AA116" i="3"/>
  <c r="Z116" i="3"/>
  <c r="Y116" i="3"/>
  <c r="T116" i="3"/>
  <c r="P116" i="3"/>
  <c r="L116" i="3"/>
  <c r="H116" i="3"/>
  <c r="AB116" i="3" s="1"/>
  <c r="AA115" i="3"/>
  <c r="AA114" i="3" s="1"/>
  <c r="Z115" i="3"/>
  <c r="Z114" i="3" s="1"/>
  <c r="Y115" i="3"/>
  <c r="T115" i="3"/>
  <c r="P115" i="3"/>
  <c r="L115" i="3"/>
  <c r="H115" i="3"/>
  <c r="AB115" i="3" s="1"/>
  <c r="S114" i="3"/>
  <c r="R114" i="3"/>
  <c r="Q114" i="3"/>
  <c r="O114" i="3"/>
  <c r="N114" i="3"/>
  <c r="M114" i="3"/>
  <c r="P114" i="3" s="1"/>
  <c r="K114" i="3"/>
  <c r="J114" i="3"/>
  <c r="I114" i="3"/>
  <c r="L114" i="3" s="1"/>
  <c r="G114" i="3"/>
  <c r="F114" i="3"/>
  <c r="E114" i="3"/>
  <c r="AA113" i="3"/>
  <c r="Z113" i="3"/>
  <c r="Y113" i="3"/>
  <c r="X113" i="3"/>
  <c r="T113" i="3"/>
  <c r="P113" i="3"/>
  <c r="L113" i="3"/>
  <c r="H113" i="3"/>
  <c r="AA112" i="3"/>
  <c r="Z112" i="3"/>
  <c r="Y112" i="3"/>
  <c r="X112" i="3"/>
  <c r="T112" i="3"/>
  <c r="P112" i="3"/>
  <c r="L112" i="3"/>
  <c r="H112" i="3"/>
  <c r="AA111" i="3"/>
  <c r="Z111" i="3"/>
  <c r="Y111" i="3"/>
  <c r="X111" i="3"/>
  <c r="T111" i="3"/>
  <c r="P111" i="3"/>
  <c r="L111" i="3"/>
  <c r="H111" i="3"/>
  <c r="AA110" i="3"/>
  <c r="Z110" i="3"/>
  <c r="Y110" i="3"/>
  <c r="X110" i="3"/>
  <c r="T110" i="3"/>
  <c r="P110" i="3"/>
  <c r="L110" i="3"/>
  <c r="H110" i="3"/>
  <c r="AA109" i="3"/>
  <c r="Z109" i="3"/>
  <c r="Y109" i="3"/>
  <c r="X109" i="3"/>
  <c r="X134" i="3" s="1"/>
  <c r="T109" i="3"/>
  <c r="P109" i="3"/>
  <c r="L109" i="3"/>
  <c r="H109" i="3"/>
  <c r="AA108" i="3"/>
  <c r="Z108" i="3"/>
  <c r="Z107" i="3" s="1"/>
  <c r="Y108" i="3"/>
  <c r="X108" i="3"/>
  <c r="X133" i="3" s="1"/>
  <c r="T108" i="3"/>
  <c r="P108" i="3"/>
  <c r="L108" i="3"/>
  <c r="H108" i="3"/>
  <c r="AA107" i="3"/>
  <c r="W107" i="3"/>
  <c r="V107" i="3"/>
  <c r="U107" i="3"/>
  <c r="S107" i="3"/>
  <c r="T107" i="3" s="1"/>
  <c r="R107" i="3"/>
  <c r="Q107" i="3"/>
  <c r="O107" i="3"/>
  <c r="N107" i="3"/>
  <c r="M107" i="3"/>
  <c r="K107" i="3"/>
  <c r="J107" i="3"/>
  <c r="I107" i="3"/>
  <c r="G107" i="3"/>
  <c r="F107" i="3"/>
  <c r="E107" i="3"/>
  <c r="AA106" i="3"/>
  <c r="Z106" i="3"/>
  <c r="Y106" i="3"/>
  <c r="T106" i="3"/>
  <c r="P106" i="3"/>
  <c r="AB106" i="3" s="1"/>
  <c r="L106" i="3"/>
  <c r="H106" i="3"/>
  <c r="AA105" i="3"/>
  <c r="Z105" i="3"/>
  <c r="Y105" i="3"/>
  <c r="T105" i="3"/>
  <c r="P105" i="3"/>
  <c r="L105" i="3"/>
  <c r="H105" i="3"/>
  <c r="AA104" i="3"/>
  <c r="Z104" i="3"/>
  <c r="Y104" i="3"/>
  <c r="T104" i="3"/>
  <c r="P104" i="3"/>
  <c r="L104" i="3"/>
  <c r="H104" i="3"/>
  <c r="AA103" i="3"/>
  <c r="Z103" i="3"/>
  <c r="Y103" i="3"/>
  <c r="T103" i="3"/>
  <c r="P103" i="3"/>
  <c r="L103" i="3"/>
  <c r="H103" i="3"/>
  <c r="AA102" i="3"/>
  <c r="Z102" i="3"/>
  <c r="Y102" i="3"/>
  <c r="T102" i="3"/>
  <c r="P102" i="3"/>
  <c r="L102" i="3"/>
  <c r="H102" i="3"/>
  <c r="AA101" i="3"/>
  <c r="Z101" i="3"/>
  <c r="Z100" i="3" s="1"/>
  <c r="Y101" i="3"/>
  <c r="T101" i="3"/>
  <c r="P101" i="3"/>
  <c r="L101" i="3"/>
  <c r="H101" i="3"/>
  <c r="Y100" i="3"/>
  <c r="S100" i="3"/>
  <c r="T100" i="3" s="1"/>
  <c r="R100" i="3"/>
  <c r="Q100" i="3"/>
  <c r="O100" i="3"/>
  <c r="N100" i="3"/>
  <c r="M100" i="3"/>
  <c r="K100" i="3"/>
  <c r="J100" i="3"/>
  <c r="I100" i="3"/>
  <c r="G100" i="3"/>
  <c r="F100" i="3"/>
  <c r="E100" i="3"/>
  <c r="AA99" i="3"/>
  <c r="Z99" i="3"/>
  <c r="Y99" i="3"/>
  <c r="T99" i="3"/>
  <c r="P99" i="3"/>
  <c r="AB99" i="3" s="1"/>
  <c r="L99" i="3"/>
  <c r="H99" i="3"/>
  <c r="AA98" i="3"/>
  <c r="Z98" i="3"/>
  <c r="Y98" i="3"/>
  <c r="T98" i="3"/>
  <c r="P98" i="3"/>
  <c r="L98" i="3"/>
  <c r="H98" i="3"/>
  <c r="AA97" i="3"/>
  <c r="Z97" i="3"/>
  <c r="Y97" i="3"/>
  <c r="T97" i="3"/>
  <c r="P97" i="3"/>
  <c r="L97" i="3"/>
  <c r="H97" i="3"/>
  <c r="AA96" i="3"/>
  <c r="Z96" i="3"/>
  <c r="Y96" i="3"/>
  <c r="T96" i="3"/>
  <c r="P96" i="3"/>
  <c r="L96" i="3"/>
  <c r="H96" i="3"/>
  <c r="AA95" i="3"/>
  <c r="Z95" i="3"/>
  <c r="Y95" i="3"/>
  <c r="T95" i="3"/>
  <c r="P95" i="3"/>
  <c r="L95" i="3"/>
  <c r="H95" i="3"/>
  <c r="AA94" i="3"/>
  <c r="Z94" i="3"/>
  <c r="Z93" i="3" s="1"/>
  <c r="Y94" i="3"/>
  <c r="T94" i="3"/>
  <c r="P94" i="3"/>
  <c r="L94" i="3"/>
  <c r="H94" i="3"/>
  <c r="Y93" i="3"/>
  <c r="S93" i="3"/>
  <c r="T93" i="3" s="1"/>
  <c r="R93" i="3"/>
  <c r="Q93" i="3"/>
  <c r="O93" i="3"/>
  <c r="N93" i="3"/>
  <c r="M93" i="3"/>
  <c r="K93" i="3"/>
  <c r="J93" i="3"/>
  <c r="I93" i="3"/>
  <c r="G93" i="3"/>
  <c r="F93" i="3"/>
  <c r="E93" i="3"/>
  <c r="AA92" i="3"/>
  <c r="Z92" i="3"/>
  <c r="Y92" i="3"/>
  <c r="T92" i="3"/>
  <c r="P92" i="3"/>
  <c r="AB92" i="3" s="1"/>
  <c r="L92" i="3"/>
  <c r="H92" i="3"/>
  <c r="AA91" i="3"/>
  <c r="Z91" i="3"/>
  <c r="Y91" i="3"/>
  <c r="T91" i="3"/>
  <c r="P91" i="3"/>
  <c r="L91" i="3"/>
  <c r="H91" i="3"/>
  <c r="AA90" i="3"/>
  <c r="Z90" i="3"/>
  <c r="Y90" i="3"/>
  <c r="T90" i="3"/>
  <c r="P90" i="3"/>
  <c r="L90" i="3"/>
  <c r="H90" i="3"/>
  <c r="AA89" i="3"/>
  <c r="Z89" i="3"/>
  <c r="Y89" i="3"/>
  <c r="T89" i="3"/>
  <c r="P89" i="3"/>
  <c r="L89" i="3"/>
  <c r="H89" i="3"/>
  <c r="AA88" i="3"/>
  <c r="Z88" i="3"/>
  <c r="Y88" i="3"/>
  <c r="T88" i="3"/>
  <c r="P88" i="3"/>
  <c r="L88" i="3"/>
  <c r="H88" i="3"/>
  <c r="AA87" i="3"/>
  <c r="Z87" i="3"/>
  <c r="Z86" i="3" s="1"/>
  <c r="Y87" i="3"/>
  <c r="T87" i="3"/>
  <c r="P87" i="3"/>
  <c r="L87" i="3"/>
  <c r="H87" i="3"/>
  <c r="Y86" i="3"/>
  <c r="S86" i="3"/>
  <c r="T86" i="3" s="1"/>
  <c r="R86" i="3"/>
  <c r="Q86" i="3"/>
  <c r="O86" i="3"/>
  <c r="N86" i="3"/>
  <c r="M86" i="3"/>
  <c r="K86" i="3"/>
  <c r="J86" i="3"/>
  <c r="I86" i="3"/>
  <c r="G86" i="3"/>
  <c r="F86" i="3"/>
  <c r="E86" i="3"/>
  <c r="AA85" i="3"/>
  <c r="Z85" i="3"/>
  <c r="Y85" i="3"/>
  <c r="T85" i="3"/>
  <c r="P85" i="3"/>
  <c r="AB85" i="3" s="1"/>
  <c r="L85" i="3"/>
  <c r="H85" i="3"/>
  <c r="AA84" i="3"/>
  <c r="Z84" i="3"/>
  <c r="Y84" i="3"/>
  <c r="T84" i="3"/>
  <c r="P84" i="3"/>
  <c r="L84" i="3"/>
  <c r="H84" i="3"/>
  <c r="AA83" i="3"/>
  <c r="Z83" i="3"/>
  <c r="Y83" i="3"/>
  <c r="T83" i="3"/>
  <c r="P83" i="3"/>
  <c r="L83" i="3"/>
  <c r="H83" i="3"/>
  <c r="AA82" i="3"/>
  <c r="Z82" i="3"/>
  <c r="Y82" i="3"/>
  <c r="T82" i="3"/>
  <c r="P82" i="3"/>
  <c r="L82" i="3"/>
  <c r="H82" i="3"/>
  <c r="AA81" i="3"/>
  <c r="AA79" i="3" s="1"/>
  <c r="Z81" i="3"/>
  <c r="Y81" i="3"/>
  <c r="T81" i="3"/>
  <c r="P81" i="3"/>
  <c r="L81" i="3"/>
  <c r="H81" i="3"/>
  <c r="AA80" i="3"/>
  <c r="Z80" i="3"/>
  <c r="Z79" i="3" s="1"/>
  <c r="Y80" i="3"/>
  <c r="T80" i="3"/>
  <c r="P80" i="3"/>
  <c r="L80" i="3"/>
  <c r="H80" i="3"/>
  <c r="Y79" i="3"/>
  <c r="S79" i="3"/>
  <c r="T79" i="3" s="1"/>
  <c r="R79" i="3"/>
  <c r="Q79" i="3"/>
  <c r="O79" i="3"/>
  <c r="N79" i="3"/>
  <c r="M79" i="3"/>
  <c r="K79" i="3"/>
  <c r="J79" i="3"/>
  <c r="I79" i="3"/>
  <c r="G79" i="3"/>
  <c r="F79" i="3"/>
  <c r="E79" i="3"/>
  <c r="AA78" i="3"/>
  <c r="Z78" i="3"/>
  <c r="Y78" i="3"/>
  <c r="T78" i="3"/>
  <c r="P78" i="3"/>
  <c r="AB78" i="3" s="1"/>
  <c r="L78" i="3"/>
  <c r="H78" i="3"/>
  <c r="AA77" i="3"/>
  <c r="Z77" i="3"/>
  <c r="Y77" i="3"/>
  <c r="T77" i="3"/>
  <c r="P77" i="3"/>
  <c r="L77" i="3"/>
  <c r="H77" i="3"/>
  <c r="AA76" i="3"/>
  <c r="Z76" i="3"/>
  <c r="Y76" i="3"/>
  <c r="T76" i="3"/>
  <c r="P76" i="3"/>
  <c r="L76" i="3"/>
  <c r="H76" i="3"/>
  <c r="AA75" i="3"/>
  <c r="Z75" i="3"/>
  <c r="Y75" i="3"/>
  <c r="T75" i="3"/>
  <c r="P75" i="3"/>
  <c r="L75" i="3"/>
  <c r="H75" i="3"/>
  <c r="AA74" i="3"/>
  <c r="Z74" i="3"/>
  <c r="Y74" i="3"/>
  <c r="T74" i="3"/>
  <c r="P74" i="3"/>
  <c r="L74" i="3"/>
  <c r="H74" i="3"/>
  <c r="AA73" i="3"/>
  <c r="Z73" i="3"/>
  <c r="Z72" i="3" s="1"/>
  <c r="Y73" i="3"/>
  <c r="T73" i="3"/>
  <c r="P73" i="3"/>
  <c r="L73" i="3"/>
  <c r="H73" i="3"/>
  <c r="Y72" i="3"/>
  <c r="S72" i="3"/>
  <c r="T72" i="3" s="1"/>
  <c r="R72" i="3"/>
  <c r="Q72" i="3"/>
  <c r="O72" i="3"/>
  <c r="N72" i="3"/>
  <c r="M72" i="3"/>
  <c r="K72" i="3"/>
  <c r="J72" i="3"/>
  <c r="I72" i="3"/>
  <c r="G72" i="3"/>
  <c r="F72" i="3"/>
  <c r="E72" i="3"/>
  <c r="AA71" i="3"/>
  <c r="Z71" i="3"/>
  <c r="Y71" i="3"/>
  <c r="T71" i="3"/>
  <c r="P71" i="3"/>
  <c r="AB71" i="3" s="1"/>
  <c r="L71" i="3"/>
  <c r="H71" i="3"/>
  <c r="AA70" i="3"/>
  <c r="Z70" i="3"/>
  <c r="Y70" i="3"/>
  <c r="T70" i="3"/>
  <c r="P70" i="3"/>
  <c r="L70" i="3"/>
  <c r="H70" i="3"/>
  <c r="AA69" i="3"/>
  <c r="Z69" i="3"/>
  <c r="Y69" i="3"/>
  <c r="T69" i="3"/>
  <c r="P69" i="3"/>
  <c r="L69" i="3"/>
  <c r="H69" i="3"/>
  <c r="AA68" i="3"/>
  <c r="Z68" i="3"/>
  <c r="Y68" i="3"/>
  <c r="T68" i="3"/>
  <c r="P68" i="3"/>
  <c r="L68" i="3"/>
  <c r="H68" i="3"/>
  <c r="AA67" i="3"/>
  <c r="Z67" i="3"/>
  <c r="Y67" i="3"/>
  <c r="T67" i="3"/>
  <c r="P67" i="3"/>
  <c r="L67" i="3"/>
  <c r="H67" i="3"/>
  <c r="AA66" i="3"/>
  <c r="AA65" i="3" s="1"/>
  <c r="Z66" i="3"/>
  <c r="Z65" i="3" s="1"/>
  <c r="Y66" i="3"/>
  <c r="T66" i="3"/>
  <c r="P66" i="3"/>
  <c r="L66" i="3"/>
  <c r="H66" i="3"/>
  <c r="Y65" i="3"/>
  <c r="S65" i="3"/>
  <c r="R65" i="3"/>
  <c r="Q65" i="3"/>
  <c r="O65" i="3"/>
  <c r="N65" i="3"/>
  <c r="M65" i="3"/>
  <c r="K65" i="3"/>
  <c r="J65" i="3"/>
  <c r="I65" i="3"/>
  <c r="G65" i="3"/>
  <c r="F65" i="3"/>
  <c r="E65" i="3"/>
  <c r="AA64" i="3"/>
  <c r="Z64" i="3"/>
  <c r="Y64" i="3"/>
  <c r="T64" i="3"/>
  <c r="P64" i="3"/>
  <c r="L64" i="3"/>
  <c r="H64" i="3"/>
  <c r="AA63" i="3"/>
  <c r="Z63" i="3"/>
  <c r="Y63" i="3"/>
  <c r="T63" i="3"/>
  <c r="P63" i="3"/>
  <c r="AB63" i="3" s="1"/>
  <c r="L63" i="3"/>
  <c r="H63" i="3"/>
  <c r="AA62" i="3"/>
  <c r="Z62" i="3"/>
  <c r="Y62" i="3"/>
  <c r="T62" i="3"/>
  <c r="P62" i="3"/>
  <c r="L62" i="3"/>
  <c r="H62" i="3"/>
  <c r="AA61" i="3"/>
  <c r="Z61" i="3"/>
  <c r="Y61" i="3"/>
  <c r="T61" i="3"/>
  <c r="P61" i="3"/>
  <c r="L61" i="3"/>
  <c r="H61" i="3"/>
  <c r="AA60" i="3"/>
  <c r="Z60" i="3"/>
  <c r="Y60" i="3"/>
  <c r="T60" i="3"/>
  <c r="P60" i="3"/>
  <c r="L60" i="3"/>
  <c r="H60" i="3"/>
  <c r="AA59" i="3"/>
  <c r="AA58" i="3" s="1"/>
  <c r="AB58" i="3" s="1"/>
  <c r="Z59" i="3"/>
  <c r="Y59" i="3"/>
  <c r="T59" i="3"/>
  <c r="P59" i="3"/>
  <c r="L59" i="3"/>
  <c r="H59" i="3"/>
  <c r="Z58" i="3"/>
  <c r="Y58" i="3"/>
  <c r="S58" i="3"/>
  <c r="R58" i="3"/>
  <c r="Q58" i="3"/>
  <c r="O58" i="3"/>
  <c r="N58" i="3"/>
  <c r="M58" i="3"/>
  <c r="K58" i="3"/>
  <c r="J58" i="3"/>
  <c r="I58" i="3"/>
  <c r="G58" i="3"/>
  <c r="F58" i="3"/>
  <c r="E58" i="3"/>
  <c r="AA57" i="3"/>
  <c r="Z57" i="3"/>
  <c r="Y57" i="3"/>
  <c r="T57" i="3"/>
  <c r="P57" i="3"/>
  <c r="L57" i="3"/>
  <c r="H57" i="3"/>
  <c r="AA56" i="3"/>
  <c r="Z56" i="3"/>
  <c r="Y56" i="3"/>
  <c r="T56" i="3"/>
  <c r="P56" i="3"/>
  <c r="AB56" i="3" s="1"/>
  <c r="L56" i="3"/>
  <c r="H56" i="3"/>
  <c r="AA55" i="3"/>
  <c r="Z55" i="3"/>
  <c r="Y55" i="3"/>
  <c r="T55" i="3"/>
  <c r="P55" i="3"/>
  <c r="L55" i="3"/>
  <c r="H55" i="3"/>
  <c r="AA54" i="3"/>
  <c r="Z54" i="3"/>
  <c r="Y54" i="3"/>
  <c r="T54" i="3"/>
  <c r="P54" i="3"/>
  <c r="L54" i="3"/>
  <c r="H54" i="3"/>
  <c r="AA53" i="3"/>
  <c r="Z53" i="3"/>
  <c r="Y53" i="3"/>
  <c r="T53" i="3"/>
  <c r="P53" i="3"/>
  <c r="L53" i="3"/>
  <c r="H53" i="3"/>
  <c r="AA52" i="3"/>
  <c r="Z52" i="3"/>
  <c r="Y52" i="3"/>
  <c r="T52" i="3"/>
  <c r="P52" i="3"/>
  <c r="L52" i="3"/>
  <c r="H52" i="3"/>
  <c r="Z51" i="3"/>
  <c r="Y51" i="3"/>
  <c r="S51" i="3"/>
  <c r="T51" i="3" s="1"/>
  <c r="R51" i="3"/>
  <c r="Q51" i="3"/>
  <c r="O51" i="3"/>
  <c r="N51" i="3"/>
  <c r="M51" i="3"/>
  <c r="K51" i="3"/>
  <c r="J51" i="3"/>
  <c r="I51" i="3"/>
  <c r="G51" i="3"/>
  <c r="F51" i="3"/>
  <c r="E51" i="3"/>
  <c r="AA50" i="3"/>
  <c r="Z50" i="3"/>
  <c r="Y50" i="3"/>
  <c r="T50" i="3"/>
  <c r="P50" i="3"/>
  <c r="L50" i="3"/>
  <c r="H50" i="3"/>
  <c r="AA49" i="3"/>
  <c r="Z49" i="3"/>
  <c r="Y49" i="3"/>
  <c r="T49" i="3"/>
  <c r="P49" i="3"/>
  <c r="AB49" i="3" s="1"/>
  <c r="L49" i="3"/>
  <c r="H49" i="3"/>
  <c r="AA48" i="3"/>
  <c r="Z48" i="3"/>
  <c r="Y48" i="3"/>
  <c r="T48" i="3"/>
  <c r="P48" i="3"/>
  <c r="L48" i="3"/>
  <c r="H48" i="3"/>
  <c r="AA47" i="3"/>
  <c r="Z47" i="3"/>
  <c r="Y47" i="3"/>
  <c r="T47" i="3"/>
  <c r="P47" i="3"/>
  <c r="L47" i="3"/>
  <c r="H47" i="3"/>
  <c r="AA46" i="3"/>
  <c r="Z46" i="3"/>
  <c r="Y46" i="3"/>
  <c r="T46" i="3"/>
  <c r="P46" i="3"/>
  <c r="L46" i="3"/>
  <c r="H46" i="3"/>
  <c r="AA45" i="3"/>
  <c r="AA44" i="3" s="1"/>
  <c r="AB44" i="3" s="1"/>
  <c r="Z45" i="3"/>
  <c r="Y45" i="3"/>
  <c r="T45" i="3"/>
  <c r="P45" i="3"/>
  <c r="L45" i="3"/>
  <c r="H45" i="3"/>
  <c r="Z44" i="3"/>
  <c r="Y44" i="3"/>
  <c r="S44" i="3"/>
  <c r="T44" i="3" s="1"/>
  <c r="R44" i="3"/>
  <c r="Q44" i="3"/>
  <c r="O44" i="3"/>
  <c r="N44" i="3"/>
  <c r="M44" i="3"/>
  <c r="K44" i="3"/>
  <c r="J44" i="3"/>
  <c r="I44" i="3"/>
  <c r="G44" i="3"/>
  <c r="H44" i="3" s="1"/>
  <c r="F44" i="3"/>
  <c r="E44" i="3"/>
  <c r="AA43" i="3"/>
  <c r="Z43" i="3"/>
  <c r="Y43" i="3"/>
  <c r="T43" i="3"/>
  <c r="P43" i="3"/>
  <c r="L43" i="3"/>
  <c r="H43" i="3"/>
  <c r="AA42" i="3"/>
  <c r="Z42" i="3"/>
  <c r="Y42" i="3"/>
  <c r="T42" i="3"/>
  <c r="P42" i="3"/>
  <c r="AB42" i="3" s="1"/>
  <c r="L42" i="3"/>
  <c r="H42" i="3"/>
  <c r="AA41" i="3"/>
  <c r="Z41" i="3"/>
  <c r="Y41" i="3"/>
  <c r="Y37" i="3" s="1"/>
  <c r="T41" i="3"/>
  <c r="P41" i="3"/>
  <c r="L41" i="3"/>
  <c r="H41" i="3"/>
  <c r="AA40" i="3"/>
  <c r="Z40" i="3"/>
  <c r="Y40" i="3"/>
  <c r="T40" i="3"/>
  <c r="P40" i="3"/>
  <c r="L40" i="3"/>
  <c r="H40" i="3"/>
  <c r="AA39" i="3"/>
  <c r="Z39" i="3"/>
  <c r="Y39" i="3"/>
  <c r="T39" i="3"/>
  <c r="P39" i="3"/>
  <c r="L39" i="3"/>
  <c r="H39" i="3"/>
  <c r="AA38" i="3"/>
  <c r="AA37" i="3" s="1"/>
  <c r="Z38" i="3"/>
  <c r="Y38" i="3"/>
  <c r="T38" i="3"/>
  <c r="P38" i="3"/>
  <c r="L38" i="3"/>
  <c r="H38" i="3"/>
  <c r="Z37" i="3"/>
  <c r="S37" i="3"/>
  <c r="T37" i="3" s="1"/>
  <c r="R37" i="3"/>
  <c r="Q37" i="3"/>
  <c r="O37" i="3"/>
  <c r="N37" i="3"/>
  <c r="M37" i="3"/>
  <c r="K37" i="3"/>
  <c r="L37" i="3" s="1"/>
  <c r="J37" i="3"/>
  <c r="I37" i="3"/>
  <c r="G37" i="3"/>
  <c r="F37" i="3"/>
  <c r="E37" i="3"/>
  <c r="AA36" i="3"/>
  <c r="Z36" i="3"/>
  <c r="Y36" i="3"/>
  <c r="T36" i="3"/>
  <c r="P36" i="3"/>
  <c r="AB36" i="3" s="1"/>
  <c r="L36" i="3"/>
  <c r="H36" i="3"/>
  <c r="AA35" i="3"/>
  <c r="Z35" i="3"/>
  <c r="Y35" i="3"/>
  <c r="T35" i="3"/>
  <c r="P35" i="3"/>
  <c r="L35" i="3"/>
  <c r="H35" i="3"/>
  <c r="AA34" i="3"/>
  <c r="Z34" i="3"/>
  <c r="Y34" i="3"/>
  <c r="T34" i="3"/>
  <c r="P34" i="3"/>
  <c r="AB34" i="3" s="1"/>
  <c r="L34" i="3"/>
  <c r="H34" i="3"/>
  <c r="AA33" i="3"/>
  <c r="Z33" i="3"/>
  <c r="Y33" i="3"/>
  <c r="Y30" i="3" s="1"/>
  <c r="T33" i="3"/>
  <c r="P33" i="3"/>
  <c r="L33" i="3"/>
  <c r="H33" i="3"/>
  <c r="AA32" i="3"/>
  <c r="Z32" i="3"/>
  <c r="Y32" i="3"/>
  <c r="T32" i="3"/>
  <c r="P32" i="3"/>
  <c r="L32" i="3"/>
  <c r="H32" i="3"/>
  <c r="AA31" i="3"/>
  <c r="Z31" i="3"/>
  <c r="Z30" i="3" s="1"/>
  <c r="Y31" i="3"/>
  <c r="T31" i="3"/>
  <c r="P31" i="3"/>
  <c r="L31" i="3"/>
  <c r="H31" i="3"/>
  <c r="AA30" i="3"/>
  <c r="S30" i="3"/>
  <c r="R30" i="3"/>
  <c r="Q30" i="3"/>
  <c r="O30" i="3"/>
  <c r="N30" i="3"/>
  <c r="M30" i="3"/>
  <c r="K30" i="3"/>
  <c r="J30" i="3"/>
  <c r="I30" i="3"/>
  <c r="G30" i="3"/>
  <c r="F30" i="3"/>
  <c r="E30" i="3"/>
  <c r="AA29" i="3"/>
  <c r="Z29" i="3"/>
  <c r="Y29" i="3"/>
  <c r="X29" i="3"/>
  <c r="T29" i="3"/>
  <c r="P29" i="3"/>
  <c r="L29" i="3"/>
  <c r="H29" i="3"/>
  <c r="AA28" i="3"/>
  <c r="Z28" i="3"/>
  <c r="Y28" i="3"/>
  <c r="X28" i="3"/>
  <c r="T28" i="3"/>
  <c r="P28" i="3"/>
  <c r="L28" i="3"/>
  <c r="H28" i="3"/>
  <c r="AA27" i="3"/>
  <c r="Z27" i="3"/>
  <c r="Y27" i="3"/>
  <c r="X27" i="3"/>
  <c r="T27" i="3"/>
  <c r="P27" i="3"/>
  <c r="L27" i="3"/>
  <c r="H27" i="3"/>
  <c r="AB27" i="3" s="1"/>
  <c r="AA26" i="3"/>
  <c r="Z26" i="3"/>
  <c r="Y26" i="3"/>
  <c r="X26" i="3"/>
  <c r="T26" i="3"/>
  <c r="P26" i="3"/>
  <c r="L26" i="3"/>
  <c r="H26" i="3"/>
  <c r="AB26" i="3" s="1"/>
  <c r="AA25" i="3"/>
  <c r="Z25" i="3"/>
  <c r="Y25" i="3"/>
  <c r="X25" i="3"/>
  <c r="T25" i="3"/>
  <c r="P25" i="3"/>
  <c r="L25" i="3"/>
  <c r="H25" i="3"/>
  <c r="AB25" i="3" s="1"/>
  <c r="AA24" i="3"/>
  <c r="Z24" i="3"/>
  <c r="Z23" i="3" s="1"/>
  <c r="Y24" i="3"/>
  <c r="X24" i="3"/>
  <c r="T24" i="3"/>
  <c r="P24" i="3"/>
  <c r="L24" i="3"/>
  <c r="H24" i="3"/>
  <c r="AB24" i="3" s="1"/>
  <c r="Y23" i="3"/>
  <c r="W23" i="3"/>
  <c r="V23" i="3"/>
  <c r="U23" i="3"/>
  <c r="S23" i="3"/>
  <c r="R23" i="3"/>
  <c r="Q23" i="3"/>
  <c r="O23" i="3"/>
  <c r="N23" i="3"/>
  <c r="M23" i="3"/>
  <c r="K23" i="3"/>
  <c r="J23" i="3"/>
  <c r="I23" i="3"/>
  <c r="G23" i="3"/>
  <c r="F23" i="3"/>
  <c r="E23" i="3"/>
  <c r="AA22" i="3"/>
  <c r="Z22" i="3"/>
  <c r="Y22" i="3"/>
  <c r="X22" i="3"/>
  <c r="T22" i="3"/>
  <c r="P22" i="3"/>
  <c r="L22" i="3"/>
  <c r="H22" i="3"/>
  <c r="AB22" i="3" s="1"/>
  <c r="AA21" i="3"/>
  <c r="Z21" i="3"/>
  <c r="Y21" i="3"/>
  <c r="X21" i="3"/>
  <c r="T21" i="3"/>
  <c r="P21" i="3"/>
  <c r="L21" i="3"/>
  <c r="H21" i="3"/>
  <c r="AA20" i="3"/>
  <c r="Z20" i="3"/>
  <c r="Y20" i="3"/>
  <c r="X20" i="3"/>
  <c r="T20" i="3"/>
  <c r="P20" i="3"/>
  <c r="L20" i="3"/>
  <c r="H20" i="3"/>
  <c r="AA19" i="3"/>
  <c r="Z19" i="3"/>
  <c r="Y19" i="3"/>
  <c r="X19" i="3"/>
  <c r="T19" i="3"/>
  <c r="P19" i="3"/>
  <c r="L19" i="3"/>
  <c r="H19" i="3"/>
  <c r="AB19" i="3" s="1"/>
  <c r="AA18" i="3"/>
  <c r="Z18" i="3"/>
  <c r="Y18" i="3"/>
  <c r="X18" i="3"/>
  <c r="T18" i="3"/>
  <c r="P18" i="3"/>
  <c r="L18" i="3"/>
  <c r="H18" i="3"/>
  <c r="AA17" i="3"/>
  <c r="Z17" i="3"/>
  <c r="Z16" i="3" s="1"/>
  <c r="Y17" i="3"/>
  <c r="X17" i="3"/>
  <c r="T17" i="3"/>
  <c r="P17" i="3"/>
  <c r="L17" i="3"/>
  <c r="H17" i="3"/>
  <c r="W16" i="3"/>
  <c r="V16" i="3"/>
  <c r="U16" i="3"/>
  <c r="S16" i="3"/>
  <c r="R16" i="3"/>
  <c r="Q16" i="3"/>
  <c r="T16" i="3" s="1"/>
  <c r="O16" i="3"/>
  <c r="P16" i="3" s="1"/>
  <c r="N16" i="3"/>
  <c r="M16" i="3"/>
  <c r="K16" i="3"/>
  <c r="J16" i="3"/>
  <c r="I16" i="3"/>
  <c r="L16" i="3" s="1"/>
  <c r="G16" i="3"/>
  <c r="H16" i="3" s="1"/>
  <c r="F16" i="3"/>
  <c r="E16" i="3"/>
  <c r="AA15" i="3"/>
  <c r="Z15" i="3"/>
  <c r="Y15" i="3"/>
  <c r="T15" i="3"/>
  <c r="P15" i="3"/>
  <c r="L15" i="3"/>
  <c r="H15" i="3"/>
  <c r="AA14" i="3"/>
  <c r="Z14" i="3"/>
  <c r="Y14" i="3"/>
  <c r="T14" i="3"/>
  <c r="P14" i="3"/>
  <c r="L14" i="3"/>
  <c r="L137" i="3" s="1"/>
  <c r="H14" i="3"/>
  <c r="AA13" i="3"/>
  <c r="Z13" i="3"/>
  <c r="Y13" i="3"/>
  <c r="T13" i="3"/>
  <c r="P13" i="3"/>
  <c r="L13" i="3"/>
  <c r="H13" i="3"/>
  <c r="AA12" i="3"/>
  <c r="Z12" i="3"/>
  <c r="Y12" i="3"/>
  <c r="T12" i="3"/>
  <c r="P12" i="3"/>
  <c r="L12" i="3"/>
  <c r="H12" i="3"/>
  <c r="AA11" i="3"/>
  <c r="AA9" i="3" s="1"/>
  <c r="Z11" i="3"/>
  <c r="Y11" i="3"/>
  <c r="T11" i="3"/>
  <c r="P11" i="3"/>
  <c r="L11" i="3"/>
  <c r="H11" i="3"/>
  <c r="AA10" i="3"/>
  <c r="Z10" i="3"/>
  <c r="Z9" i="3" s="1"/>
  <c r="Y10" i="3"/>
  <c r="Y9" i="3" s="1"/>
  <c r="AB9" i="3" s="1"/>
  <c r="T10" i="3"/>
  <c r="AB10" i="3" s="1"/>
  <c r="P10" i="3"/>
  <c r="L10" i="3"/>
  <c r="H10" i="3"/>
  <c r="H133" i="3" s="1"/>
  <c r="T9" i="3"/>
  <c r="S9" i="3"/>
  <c r="R9" i="3"/>
  <c r="Q9" i="3"/>
  <c r="O9" i="3"/>
  <c r="N9" i="3"/>
  <c r="M9" i="3"/>
  <c r="P9" i="3" s="1"/>
  <c r="L9" i="3"/>
  <c r="K9" i="3"/>
  <c r="J9" i="3"/>
  <c r="I9" i="3"/>
  <c r="G9" i="3"/>
  <c r="F9" i="3"/>
  <c r="F128" i="3" s="1"/>
  <c r="E9" i="3"/>
  <c r="H9" i="3" s="1"/>
  <c r="AB65" i="3" l="1"/>
  <c r="AB37" i="3"/>
  <c r="AB30" i="3"/>
  <c r="AB79" i="3"/>
  <c r="AB77" i="3"/>
  <c r="AA93" i="3"/>
  <c r="AB93" i="3" s="1"/>
  <c r="L134" i="3"/>
  <c r="L139" i="3" s="1"/>
  <c r="AB69" i="3"/>
  <c r="L93" i="3"/>
  <c r="AB97" i="3"/>
  <c r="L107" i="3"/>
  <c r="AB39" i="3"/>
  <c r="AB68" i="3"/>
  <c r="AB75" i="3"/>
  <c r="AB89" i="3"/>
  <c r="O139" i="3"/>
  <c r="T136" i="3"/>
  <c r="H30" i="3"/>
  <c r="AB38" i="3"/>
  <c r="P44" i="3"/>
  <c r="AB45" i="3"/>
  <c r="P51" i="3"/>
  <c r="AB52" i="3"/>
  <c r="P58" i="3"/>
  <c r="AB59" i="3"/>
  <c r="P65" i="3"/>
  <c r="AB67" i="3"/>
  <c r="AB74" i="3"/>
  <c r="AB81" i="3"/>
  <c r="AB88" i="3"/>
  <c r="AB95" i="3"/>
  <c r="AB102" i="3"/>
  <c r="AB124" i="3"/>
  <c r="Q139" i="3"/>
  <c r="H136" i="3"/>
  <c r="L58" i="3"/>
  <c r="AB62" i="3"/>
  <c r="AA86" i="3"/>
  <c r="AB86" i="3" s="1"/>
  <c r="AB98" i="3"/>
  <c r="AB105" i="3"/>
  <c r="T138" i="3"/>
  <c r="H137" i="3"/>
  <c r="AB32" i="3"/>
  <c r="AB54" i="3"/>
  <c r="L72" i="3"/>
  <c r="L86" i="3"/>
  <c r="L100" i="3"/>
  <c r="AB104" i="3"/>
  <c r="P133" i="3"/>
  <c r="AB31" i="3"/>
  <c r="AB53" i="3"/>
  <c r="T135" i="3"/>
  <c r="X135" i="3"/>
  <c r="X139" i="3" s="1"/>
  <c r="X136" i="3"/>
  <c r="T30" i="3"/>
  <c r="H37" i="3"/>
  <c r="AB66" i="3"/>
  <c r="P72" i="3"/>
  <c r="AB73" i="3"/>
  <c r="P79" i="3"/>
  <c r="AB80" i="3"/>
  <c r="P86" i="3"/>
  <c r="AB87" i="3"/>
  <c r="P93" i="3"/>
  <c r="AB94" i="3"/>
  <c r="P100" i="3"/>
  <c r="AB101" i="3"/>
  <c r="P107" i="3"/>
  <c r="AB110" i="3"/>
  <c r="AB111" i="3"/>
  <c r="H114" i="3"/>
  <c r="H121" i="3"/>
  <c r="AB123" i="3"/>
  <c r="AB127" i="3"/>
  <c r="R139" i="3"/>
  <c r="AA16" i="3"/>
  <c r="L44" i="3"/>
  <c r="AB48" i="3"/>
  <c r="AB84" i="3"/>
  <c r="W139" i="3"/>
  <c r="L135" i="3"/>
  <c r="H138" i="3"/>
  <c r="AB47" i="3"/>
  <c r="L79" i="3"/>
  <c r="AB83" i="3"/>
  <c r="P37" i="3"/>
  <c r="AB60" i="3"/>
  <c r="AB82" i="3"/>
  <c r="AB96" i="3"/>
  <c r="AB103" i="3"/>
  <c r="T134" i="3"/>
  <c r="Z136" i="3"/>
  <c r="X137" i="3"/>
  <c r="X138" i="3"/>
  <c r="H51" i="3"/>
  <c r="H58" i="3"/>
  <c r="H65" i="3"/>
  <c r="L138" i="3"/>
  <c r="T114" i="3"/>
  <c r="AB120" i="3"/>
  <c r="T121" i="3"/>
  <c r="AB122" i="3"/>
  <c r="AB33" i="3"/>
  <c r="AB41" i="3"/>
  <c r="L51" i="3"/>
  <c r="AB55" i="3"/>
  <c r="L65" i="3"/>
  <c r="AB70" i="3"/>
  <c r="AA72" i="3"/>
  <c r="AB72" i="3" s="1"/>
  <c r="AB91" i="3"/>
  <c r="X107" i="3"/>
  <c r="Y121" i="3"/>
  <c r="AB121" i="3" s="1"/>
  <c r="M139" i="3"/>
  <c r="P30" i="3"/>
  <c r="AB40" i="3"/>
  <c r="AB61" i="3"/>
  <c r="AB76" i="3"/>
  <c r="AB90" i="3"/>
  <c r="N139" i="3"/>
  <c r="T137" i="3"/>
  <c r="L136" i="3"/>
  <c r="AB46" i="3"/>
  <c r="Z135" i="3"/>
  <c r="V128" i="3"/>
  <c r="Y133" i="3"/>
  <c r="Y139" i="3" s="1"/>
  <c r="Y136" i="3"/>
  <c r="Y137" i="3"/>
  <c r="L30" i="3"/>
  <c r="AB35" i="3"/>
  <c r="AB43" i="3"/>
  <c r="AB50" i="3"/>
  <c r="AA51" i="3"/>
  <c r="AB51" i="3" s="1"/>
  <c r="AB57" i="3"/>
  <c r="T58" i="3"/>
  <c r="AB64" i="3"/>
  <c r="T65" i="3"/>
  <c r="H72" i="3"/>
  <c r="H79" i="3"/>
  <c r="H86" i="3"/>
  <c r="H93" i="3"/>
  <c r="H100" i="3"/>
  <c r="H107" i="3"/>
  <c r="AB119" i="3"/>
  <c r="K139" i="3"/>
  <c r="AB11" i="3"/>
  <c r="AB12" i="3"/>
  <c r="AB13" i="3"/>
  <c r="AB14" i="3"/>
  <c r="AB15" i="3"/>
  <c r="X16" i="3"/>
  <c r="AB28" i="3"/>
  <c r="P137" i="3"/>
  <c r="AB29" i="3"/>
  <c r="Y114" i="3"/>
  <c r="AB114" i="3" s="1"/>
  <c r="T133" i="3"/>
  <c r="AB20" i="3"/>
  <c r="L23" i="3"/>
  <c r="I128" i="3"/>
  <c r="AB23" i="3"/>
  <c r="P134" i="3"/>
  <c r="P135" i="3"/>
  <c r="P136" i="3"/>
  <c r="P138" i="3"/>
  <c r="Y16" i="3"/>
  <c r="AB16" i="3" s="1"/>
  <c r="Y134" i="3"/>
  <c r="Y135" i="3"/>
  <c r="AB21" i="3"/>
  <c r="H23" i="3"/>
  <c r="E128" i="3"/>
  <c r="U128" i="3"/>
  <c r="AA100" i="3"/>
  <c r="AB100" i="3" s="1"/>
  <c r="H134" i="3"/>
  <c r="H139" i="3" s="1"/>
  <c r="J128" i="3"/>
  <c r="N128" i="3"/>
  <c r="R128" i="3"/>
  <c r="Z133" i="3"/>
  <c r="Z134" i="3"/>
  <c r="Z137" i="3"/>
  <c r="Z138" i="3"/>
  <c r="Y138" i="3"/>
  <c r="T23" i="3"/>
  <c r="Q128" i="3"/>
  <c r="X23" i="3"/>
  <c r="AA23" i="3"/>
  <c r="AB108" i="3"/>
  <c r="AB109" i="3"/>
  <c r="H135" i="3"/>
  <c r="G128" i="3"/>
  <c r="K128" i="3"/>
  <c r="O128" i="3"/>
  <c r="S128" i="3"/>
  <c r="AA133" i="3"/>
  <c r="AA134" i="3"/>
  <c r="AA135" i="3"/>
  <c r="AA136" i="3"/>
  <c r="AA137" i="3"/>
  <c r="AA138" i="3"/>
  <c r="W128" i="3"/>
  <c r="AB17" i="3"/>
  <c r="AB133" i="3" s="1"/>
  <c r="AB18" i="3"/>
  <c r="P23" i="3"/>
  <c r="M128" i="3"/>
  <c r="Y107" i="3"/>
  <c r="AB107" i="3" s="1"/>
  <c r="AB112" i="3"/>
  <c r="AB113" i="3"/>
  <c r="T139" i="3" l="1"/>
  <c r="P128" i="3"/>
  <c r="AB135" i="3"/>
  <c r="T128" i="3"/>
  <c r="L128" i="3"/>
  <c r="P139" i="3"/>
  <c r="Y128" i="3"/>
  <c r="H128" i="3"/>
  <c r="AB137" i="3"/>
  <c r="AB136" i="3"/>
  <c r="X128" i="3"/>
  <c r="AA139" i="3"/>
  <c r="AA128" i="3"/>
  <c r="Z139" i="3"/>
  <c r="Z128" i="3"/>
  <c r="AB138" i="3"/>
  <c r="AB134" i="3"/>
  <c r="AB139" i="3" l="1"/>
  <c r="AB128" i="3"/>
  <c r="S132" i="2" l="1"/>
  <c r="R132" i="2"/>
  <c r="T132" i="2" s="1"/>
  <c r="P132" i="2"/>
  <c r="O132" i="2"/>
  <c r="Q132" i="2" s="1"/>
  <c r="M132" i="2"/>
  <c r="L132" i="2"/>
  <c r="N132" i="2" s="1"/>
  <c r="J132" i="2"/>
  <c r="I132" i="2"/>
  <c r="G132" i="2"/>
  <c r="F132" i="2"/>
  <c r="E132" i="2"/>
  <c r="V131" i="2"/>
  <c r="U131" i="2"/>
  <c r="T131" i="2"/>
  <c r="S131" i="2"/>
  <c r="R131" i="2"/>
  <c r="P131" i="2"/>
  <c r="Q131" i="2" s="1"/>
  <c r="O131" i="2"/>
  <c r="M131" i="2"/>
  <c r="L131" i="2"/>
  <c r="N131" i="2" s="1"/>
  <c r="J131" i="2"/>
  <c r="I131" i="2"/>
  <c r="K131" i="2" s="1"/>
  <c r="G131" i="2"/>
  <c r="F131" i="2"/>
  <c r="H131" i="2" s="1"/>
  <c r="E131" i="2"/>
  <c r="V130" i="2"/>
  <c r="U130" i="2"/>
  <c r="S130" i="2"/>
  <c r="R130" i="2"/>
  <c r="T130" i="2" s="1"/>
  <c r="P130" i="2"/>
  <c r="O130" i="2"/>
  <c r="Q130" i="2" s="1"/>
  <c r="N130" i="2"/>
  <c r="M130" i="2"/>
  <c r="L130" i="2"/>
  <c r="J130" i="2"/>
  <c r="I130" i="2"/>
  <c r="K130" i="2" s="1"/>
  <c r="G130" i="2"/>
  <c r="G133" i="2" s="1"/>
  <c r="F130" i="2"/>
  <c r="E130" i="2"/>
  <c r="V129" i="2"/>
  <c r="U129" i="2"/>
  <c r="S129" i="2"/>
  <c r="R129" i="2"/>
  <c r="T129" i="2" s="1"/>
  <c r="P129" i="2"/>
  <c r="O129" i="2"/>
  <c r="M129" i="2"/>
  <c r="L129" i="2"/>
  <c r="N129" i="2" s="1"/>
  <c r="J129" i="2"/>
  <c r="I129" i="2"/>
  <c r="K129" i="2" s="1"/>
  <c r="G129" i="2"/>
  <c r="F129" i="2"/>
  <c r="H129" i="2" s="1"/>
  <c r="E129" i="2"/>
  <c r="V128" i="2"/>
  <c r="U128" i="2"/>
  <c r="U133" i="2" s="1"/>
  <c r="S128" i="2"/>
  <c r="R128" i="2"/>
  <c r="T128" i="2" s="1"/>
  <c r="P128" i="2"/>
  <c r="O128" i="2"/>
  <c r="Q128" i="2" s="1"/>
  <c r="N128" i="2"/>
  <c r="M128" i="2"/>
  <c r="L128" i="2"/>
  <c r="J128" i="2"/>
  <c r="I128" i="2"/>
  <c r="G128" i="2"/>
  <c r="F128" i="2"/>
  <c r="E128" i="2"/>
  <c r="V127" i="2"/>
  <c r="V133" i="2" s="1"/>
  <c r="U127" i="2"/>
  <c r="S127" i="2"/>
  <c r="S133" i="2" s="1"/>
  <c r="S137" i="2" s="1"/>
  <c r="R127" i="2"/>
  <c r="P127" i="2"/>
  <c r="O127" i="2"/>
  <c r="Q127" i="2" s="1"/>
  <c r="M127" i="2"/>
  <c r="M133" i="2" s="1"/>
  <c r="L127" i="2"/>
  <c r="L133" i="2" s="1"/>
  <c r="J127" i="2"/>
  <c r="I127" i="2"/>
  <c r="G127" i="2"/>
  <c r="F127" i="2"/>
  <c r="E127" i="2"/>
  <c r="E133" i="2" s="1"/>
  <c r="E121" i="2"/>
  <c r="Y120" i="2"/>
  <c r="X120" i="2"/>
  <c r="T120" i="2"/>
  <c r="Q120" i="2"/>
  <c r="N120" i="2"/>
  <c r="K120" i="2"/>
  <c r="H120" i="2"/>
  <c r="Y119" i="2"/>
  <c r="X119" i="2"/>
  <c r="W119" i="2"/>
  <c r="T119" i="2"/>
  <c r="Q119" i="2"/>
  <c r="N119" i="2"/>
  <c r="K119" i="2"/>
  <c r="H119" i="2"/>
  <c r="Y118" i="2"/>
  <c r="X118" i="2"/>
  <c r="T118" i="2"/>
  <c r="Q118" i="2"/>
  <c r="N118" i="2"/>
  <c r="K118" i="2"/>
  <c r="H118" i="2"/>
  <c r="Y117" i="2"/>
  <c r="X117" i="2"/>
  <c r="T117" i="2"/>
  <c r="Q117" i="2"/>
  <c r="N117" i="2"/>
  <c r="K117" i="2"/>
  <c r="H117" i="2"/>
  <c r="Y116" i="2"/>
  <c r="X116" i="2"/>
  <c r="T116" i="2"/>
  <c r="Q116" i="2"/>
  <c r="N116" i="2"/>
  <c r="K116" i="2"/>
  <c r="H116" i="2"/>
  <c r="Y115" i="2"/>
  <c r="X115" i="2"/>
  <c r="T115" i="2"/>
  <c r="Q115" i="2"/>
  <c r="N115" i="2"/>
  <c r="N114" i="2" s="1"/>
  <c r="K115" i="2"/>
  <c r="H115" i="2"/>
  <c r="W114" i="2"/>
  <c r="V114" i="2"/>
  <c r="U114" i="2"/>
  <c r="S114" i="2"/>
  <c r="R114" i="2"/>
  <c r="P114" i="2"/>
  <c r="O114" i="2"/>
  <c r="M114" i="2"/>
  <c r="L114" i="2"/>
  <c r="J114" i="2"/>
  <c r="I114" i="2"/>
  <c r="G114" i="2"/>
  <c r="F114" i="2"/>
  <c r="Z113" i="2"/>
  <c r="Y113" i="2"/>
  <c r="X113" i="2"/>
  <c r="T113" i="2"/>
  <c r="N113" i="2"/>
  <c r="K113" i="2"/>
  <c r="H113" i="2"/>
  <c r="Y112" i="2"/>
  <c r="X112" i="2"/>
  <c r="T112" i="2"/>
  <c r="N112" i="2"/>
  <c r="K112" i="2"/>
  <c r="H112" i="2"/>
  <c r="Y111" i="2"/>
  <c r="X111" i="2"/>
  <c r="T111" i="2"/>
  <c r="Z111" i="2" s="1"/>
  <c r="N111" i="2"/>
  <c r="K111" i="2"/>
  <c r="H111" i="2"/>
  <c r="Y110" i="2"/>
  <c r="X110" i="2"/>
  <c r="T110" i="2"/>
  <c r="N110" i="2"/>
  <c r="K110" i="2"/>
  <c r="Z110" i="2" s="1"/>
  <c r="H110" i="2"/>
  <c r="Y109" i="2"/>
  <c r="X109" i="2"/>
  <c r="T109" i="2"/>
  <c r="N109" i="2"/>
  <c r="K109" i="2"/>
  <c r="Z109" i="2" s="1"/>
  <c r="H109" i="2"/>
  <c r="Y108" i="2"/>
  <c r="X108" i="2"/>
  <c r="T108" i="2"/>
  <c r="N108" i="2"/>
  <c r="K108" i="2"/>
  <c r="H108" i="2"/>
  <c r="S107" i="2"/>
  <c r="R107" i="2"/>
  <c r="Q107" i="2"/>
  <c r="P107" i="2"/>
  <c r="O107" i="2"/>
  <c r="M107" i="2"/>
  <c r="L107" i="2"/>
  <c r="J107" i="2"/>
  <c r="I107" i="2"/>
  <c r="G107" i="2"/>
  <c r="F107" i="2"/>
  <c r="Y106" i="2"/>
  <c r="X106" i="2"/>
  <c r="T106" i="2"/>
  <c r="Q106" i="2"/>
  <c r="N106" i="2"/>
  <c r="K106" i="2"/>
  <c r="Z106" i="2" s="1"/>
  <c r="H106" i="2"/>
  <c r="Y105" i="2"/>
  <c r="X105" i="2"/>
  <c r="T105" i="2"/>
  <c r="Q105" i="2"/>
  <c r="N105" i="2"/>
  <c r="K105" i="2"/>
  <c r="Z105" i="2" s="1"/>
  <c r="H105" i="2"/>
  <c r="Y104" i="2"/>
  <c r="X104" i="2"/>
  <c r="T104" i="2"/>
  <c r="Q104" i="2"/>
  <c r="N104" i="2"/>
  <c r="K104" i="2"/>
  <c r="Z104" i="2" s="1"/>
  <c r="H104" i="2"/>
  <c r="Y103" i="2"/>
  <c r="X103" i="2"/>
  <c r="T103" i="2"/>
  <c r="Q103" i="2"/>
  <c r="N103" i="2"/>
  <c r="K103" i="2"/>
  <c r="Z103" i="2" s="1"/>
  <c r="H103" i="2"/>
  <c r="Y102" i="2"/>
  <c r="X102" i="2"/>
  <c r="T102" i="2"/>
  <c r="Q102" i="2"/>
  <c r="N102" i="2"/>
  <c r="K102" i="2"/>
  <c r="Z102" i="2" s="1"/>
  <c r="H102" i="2"/>
  <c r="Y101" i="2"/>
  <c r="X101" i="2"/>
  <c r="T101" i="2"/>
  <c r="T100" i="2" s="1"/>
  <c r="Q101" i="2"/>
  <c r="Q100" i="2" s="1"/>
  <c r="N101" i="2"/>
  <c r="K101" i="2"/>
  <c r="K100" i="2" s="1"/>
  <c r="H101" i="2"/>
  <c r="S100" i="2"/>
  <c r="R100" i="2"/>
  <c r="P100" i="2"/>
  <c r="O100" i="2"/>
  <c r="N100" i="2"/>
  <c r="M100" i="2"/>
  <c r="L100" i="2"/>
  <c r="J100" i="2"/>
  <c r="I100" i="2"/>
  <c r="H100" i="2"/>
  <c r="G100" i="2"/>
  <c r="F100" i="2"/>
  <c r="Y99" i="2"/>
  <c r="X99" i="2"/>
  <c r="T99" i="2"/>
  <c r="Q99" i="2"/>
  <c r="N99" i="2"/>
  <c r="K99" i="2"/>
  <c r="Z99" i="2" s="1"/>
  <c r="H99" i="2"/>
  <c r="Y98" i="2"/>
  <c r="X98" i="2"/>
  <c r="T98" i="2"/>
  <c r="Q98" i="2"/>
  <c r="N98" i="2"/>
  <c r="K98" i="2"/>
  <c r="H98" i="2"/>
  <c r="Y97" i="2"/>
  <c r="X97" i="2"/>
  <c r="T97" i="2"/>
  <c r="Q97" i="2"/>
  <c r="N97" i="2"/>
  <c r="K97" i="2"/>
  <c r="H97" i="2"/>
  <c r="Y96" i="2"/>
  <c r="X96" i="2"/>
  <c r="T96" i="2"/>
  <c r="Q96" i="2"/>
  <c r="N96" i="2"/>
  <c r="N93" i="2" s="1"/>
  <c r="K96" i="2"/>
  <c r="H96" i="2"/>
  <c r="Y95" i="2"/>
  <c r="X95" i="2"/>
  <c r="T95" i="2"/>
  <c r="T93" i="2" s="1"/>
  <c r="Q95" i="2"/>
  <c r="N95" i="2"/>
  <c r="K95" i="2"/>
  <c r="Z95" i="2" s="1"/>
  <c r="H95" i="2"/>
  <c r="Y94" i="2"/>
  <c r="X94" i="2"/>
  <c r="T94" i="2"/>
  <c r="Q94" i="2"/>
  <c r="Q93" i="2" s="1"/>
  <c r="N94" i="2"/>
  <c r="K94" i="2"/>
  <c r="Z94" i="2" s="1"/>
  <c r="H94" i="2"/>
  <c r="H93" i="2" s="1"/>
  <c r="S93" i="2"/>
  <c r="R93" i="2"/>
  <c r="P93" i="2"/>
  <c r="O93" i="2"/>
  <c r="M93" i="2"/>
  <c r="L93" i="2"/>
  <c r="J93" i="2"/>
  <c r="I93" i="2"/>
  <c r="G93" i="2"/>
  <c r="F93" i="2"/>
  <c r="Y92" i="2"/>
  <c r="X92" i="2"/>
  <c r="W92" i="2"/>
  <c r="T92" i="2"/>
  <c r="Q92" i="2"/>
  <c r="N92" i="2"/>
  <c r="K92" i="2"/>
  <c r="H92" i="2"/>
  <c r="Y91" i="2"/>
  <c r="X91" i="2"/>
  <c r="W91" i="2"/>
  <c r="T91" i="2"/>
  <c r="Q91" i="2"/>
  <c r="N91" i="2"/>
  <c r="K91" i="2"/>
  <c r="H91" i="2"/>
  <c r="Y90" i="2"/>
  <c r="X90" i="2"/>
  <c r="W90" i="2"/>
  <c r="T90" i="2"/>
  <c r="Q90" i="2"/>
  <c r="N90" i="2"/>
  <c r="K90" i="2"/>
  <c r="H90" i="2"/>
  <c r="Y89" i="2"/>
  <c r="Z89" i="2" s="1"/>
  <c r="X89" i="2"/>
  <c r="W89" i="2"/>
  <c r="T89" i="2"/>
  <c r="Q89" i="2"/>
  <c r="N89" i="2"/>
  <c r="K89" i="2"/>
  <c r="H89" i="2"/>
  <c r="Y88" i="2"/>
  <c r="X88" i="2"/>
  <c r="W88" i="2"/>
  <c r="T88" i="2"/>
  <c r="T86" i="2" s="1"/>
  <c r="Q88" i="2"/>
  <c r="N88" i="2"/>
  <c r="K88" i="2"/>
  <c r="H88" i="2"/>
  <c r="H86" i="2" s="1"/>
  <c r="Y87" i="2"/>
  <c r="X87" i="2"/>
  <c r="W87" i="2"/>
  <c r="T87" i="2"/>
  <c r="Q87" i="2"/>
  <c r="N87" i="2"/>
  <c r="K87" i="2"/>
  <c r="H87" i="2"/>
  <c r="V86" i="2"/>
  <c r="U86" i="2"/>
  <c r="S86" i="2"/>
  <c r="R86" i="2"/>
  <c r="P86" i="2"/>
  <c r="O86" i="2"/>
  <c r="M86" i="2"/>
  <c r="L86" i="2"/>
  <c r="X86" i="2" s="1"/>
  <c r="J86" i="2"/>
  <c r="I86" i="2"/>
  <c r="G86" i="2"/>
  <c r="F86" i="2"/>
  <c r="Y85" i="2"/>
  <c r="X85" i="2"/>
  <c r="W85" i="2"/>
  <c r="T85" i="2"/>
  <c r="Q85" i="2"/>
  <c r="N85" i="2"/>
  <c r="K85" i="2"/>
  <c r="H85" i="2"/>
  <c r="Y84" i="2"/>
  <c r="X84" i="2"/>
  <c r="Z84" i="2" s="1"/>
  <c r="W84" i="2"/>
  <c r="T84" i="2"/>
  <c r="Q84" i="2"/>
  <c r="N84" i="2"/>
  <c r="K84" i="2"/>
  <c r="H84" i="2"/>
  <c r="Y83" i="2"/>
  <c r="X83" i="2"/>
  <c r="W83" i="2"/>
  <c r="T83" i="2"/>
  <c r="Q83" i="2"/>
  <c r="N83" i="2"/>
  <c r="K83" i="2"/>
  <c r="H83" i="2"/>
  <c r="Y82" i="2"/>
  <c r="X82" i="2"/>
  <c r="Z82" i="2" s="1"/>
  <c r="W82" i="2"/>
  <c r="T82" i="2"/>
  <c r="Q82" i="2"/>
  <c r="N82" i="2"/>
  <c r="K82" i="2"/>
  <c r="H82" i="2"/>
  <c r="Y81" i="2"/>
  <c r="X81" i="2"/>
  <c r="W81" i="2"/>
  <c r="T81" i="2"/>
  <c r="Q81" i="2"/>
  <c r="N81" i="2"/>
  <c r="K81" i="2"/>
  <c r="H81" i="2"/>
  <c r="Y80" i="2"/>
  <c r="X80" i="2"/>
  <c r="W80" i="2"/>
  <c r="T80" i="2"/>
  <c r="T79" i="2" s="1"/>
  <c r="Q80" i="2"/>
  <c r="N80" i="2"/>
  <c r="K80" i="2"/>
  <c r="K79" i="2" s="1"/>
  <c r="H80" i="2"/>
  <c r="V79" i="2"/>
  <c r="U79" i="2"/>
  <c r="S79" i="2"/>
  <c r="R79" i="2"/>
  <c r="P79" i="2"/>
  <c r="O79" i="2"/>
  <c r="M79" i="2"/>
  <c r="L79" i="2"/>
  <c r="J79" i="2"/>
  <c r="I79" i="2"/>
  <c r="G79" i="2"/>
  <c r="F79" i="2"/>
  <c r="Y78" i="2"/>
  <c r="X78" i="2"/>
  <c r="W78" i="2"/>
  <c r="T78" i="2"/>
  <c r="Q78" i="2"/>
  <c r="N78" i="2"/>
  <c r="K78" i="2"/>
  <c r="H78" i="2"/>
  <c r="Y77" i="2"/>
  <c r="X77" i="2"/>
  <c r="W77" i="2"/>
  <c r="T77" i="2"/>
  <c r="Q77" i="2"/>
  <c r="N77" i="2"/>
  <c r="K77" i="2"/>
  <c r="Z77" i="2" s="1"/>
  <c r="H77" i="2"/>
  <c r="Y76" i="2"/>
  <c r="X76" i="2"/>
  <c r="W76" i="2"/>
  <c r="T76" i="2"/>
  <c r="Q76" i="2"/>
  <c r="N76" i="2"/>
  <c r="K76" i="2"/>
  <c r="H76" i="2"/>
  <c r="Y75" i="2"/>
  <c r="X75" i="2"/>
  <c r="W75" i="2"/>
  <c r="T75" i="2"/>
  <c r="Q75" i="2"/>
  <c r="N75" i="2"/>
  <c r="K75" i="2"/>
  <c r="Z75" i="2" s="1"/>
  <c r="H75" i="2"/>
  <c r="Y74" i="2"/>
  <c r="X74" i="2"/>
  <c r="W74" i="2"/>
  <c r="T74" i="2"/>
  <c r="Q74" i="2"/>
  <c r="N74" i="2"/>
  <c r="K74" i="2"/>
  <c r="H74" i="2"/>
  <c r="Y73" i="2"/>
  <c r="X73" i="2"/>
  <c r="W73" i="2"/>
  <c r="T73" i="2"/>
  <c r="T72" i="2" s="1"/>
  <c r="Q73" i="2"/>
  <c r="Q72" i="2" s="1"/>
  <c r="N73" i="2"/>
  <c r="K73" i="2"/>
  <c r="H73" i="2"/>
  <c r="V72" i="2"/>
  <c r="U72" i="2"/>
  <c r="S72" i="2"/>
  <c r="R72" i="2"/>
  <c r="P72" i="2"/>
  <c r="O72" i="2"/>
  <c r="M72" i="2"/>
  <c r="L72" i="2"/>
  <c r="J72" i="2"/>
  <c r="I72" i="2"/>
  <c r="H72" i="2"/>
  <c r="G72" i="2"/>
  <c r="F72" i="2"/>
  <c r="Y71" i="2"/>
  <c r="X71" i="2"/>
  <c r="T71" i="2"/>
  <c r="Q71" i="2"/>
  <c r="N71" i="2"/>
  <c r="K71" i="2"/>
  <c r="Z71" i="2" s="1"/>
  <c r="H71" i="2"/>
  <c r="Y70" i="2"/>
  <c r="X70" i="2"/>
  <c r="T70" i="2"/>
  <c r="Q70" i="2"/>
  <c r="N70" i="2"/>
  <c r="K70" i="2"/>
  <c r="H70" i="2"/>
  <c r="Y69" i="2"/>
  <c r="X69" i="2"/>
  <c r="T69" i="2"/>
  <c r="Q69" i="2"/>
  <c r="N69" i="2"/>
  <c r="K69" i="2"/>
  <c r="H69" i="2"/>
  <c r="Y68" i="2"/>
  <c r="X68" i="2"/>
  <c r="T68" i="2"/>
  <c r="Q68" i="2"/>
  <c r="N68" i="2"/>
  <c r="K68" i="2"/>
  <c r="H68" i="2"/>
  <c r="Y67" i="2"/>
  <c r="X67" i="2"/>
  <c r="T67" i="2"/>
  <c r="Q67" i="2"/>
  <c r="N67" i="2"/>
  <c r="K67" i="2"/>
  <c r="H67" i="2"/>
  <c r="Y66" i="2"/>
  <c r="X66" i="2"/>
  <c r="T66" i="2"/>
  <c r="Q66" i="2"/>
  <c r="Q65" i="2" s="1"/>
  <c r="N66" i="2"/>
  <c r="K66" i="2"/>
  <c r="H66" i="2"/>
  <c r="S65" i="2"/>
  <c r="R65" i="2"/>
  <c r="P65" i="2"/>
  <c r="O65" i="2"/>
  <c r="M65" i="2"/>
  <c r="L65" i="2"/>
  <c r="J65" i="2"/>
  <c r="I65" i="2"/>
  <c r="G65" i="2"/>
  <c r="F65" i="2"/>
  <c r="Y64" i="2"/>
  <c r="X64" i="2"/>
  <c r="W64" i="2"/>
  <c r="W58" i="2" s="1"/>
  <c r="T64" i="2"/>
  <c r="Q64" i="2"/>
  <c r="N64" i="2"/>
  <c r="K64" i="2"/>
  <c r="H64" i="2"/>
  <c r="Y63" i="2"/>
  <c r="X63" i="2"/>
  <c r="T63" i="2"/>
  <c r="Q63" i="2"/>
  <c r="N63" i="2"/>
  <c r="K63" i="2"/>
  <c r="H63" i="2"/>
  <c r="Y62" i="2"/>
  <c r="X62" i="2"/>
  <c r="T62" i="2"/>
  <c r="Q62" i="2"/>
  <c r="N62" i="2"/>
  <c r="N58" i="2" s="1"/>
  <c r="K62" i="2"/>
  <c r="H62" i="2"/>
  <c r="Y61" i="2"/>
  <c r="X61" i="2"/>
  <c r="T61" i="2"/>
  <c r="Q61" i="2"/>
  <c r="N61" i="2"/>
  <c r="K61" i="2"/>
  <c r="Z61" i="2" s="1"/>
  <c r="H61" i="2"/>
  <c r="Y60" i="2"/>
  <c r="X60" i="2"/>
  <c r="T60" i="2"/>
  <c r="Q60" i="2"/>
  <c r="N60" i="2"/>
  <c r="K60" i="2"/>
  <c r="Z60" i="2" s="1"/>
  <c r="H60" i="2"/>
  <c r="Y59" i="2"/>
  <c r="X59" i="2"/>
  <c r="T59" i="2"/>
  <c r="T58" i="2" s="1"/>
  <c r="Q59" i="2"/>
  <c r="N59" i="2"/>
  <c r="K59" i="2"/>
  <c r="H59" i="2"/>
  <c r="H58" i="2" s="1"/>
  <c r="V58" i="2"/>
  <c r="U58" i="2"/>
  <c r="S58" i="2"/>
  <c r="R58" i="2"/>
  <c r="P58" i="2"/>
  <c r="O58" i="2"/>
  <c r="M58" i="2"/>
  <c r="L58" i="2"/>
  <c r="J58" i="2"/>
  <c r="I58" i="2"/>
  <c r="G58" i="2"/>
  <c r="F58" i="2"/>
  <c r="Y57" i="2"/>
  <c r="X57" i="2"/>
  <c r="W57" i="2"/>
  <c r="T57" i="2"/>
  <c r="Q57" i="2"/>
  <c r="N57" i="2"/>
  <c r="K57" i="2"/>
  <c r="Z57" i="2" s="1"/>
  <c r="H57" i="2"/>
  <c r="Y56" i="2"/>
  <c r="X56" i="2"/>
  <c r="W56" i="2"/>
  <c r="T56" i="2"/>
  <c r="Q56" i="2"/>
  <c r="N56" i="2"/>
  <c r="K56" i="2"/>
  <c r="H56" i="2"/>
  <c r="Y55" i="2"/>
  <c r="X55" i="2"/>
  <c r="W55" i="2"/>
  <c r="T55" i="2"/>
  <c r="Q55" i="2"/>
  <c r="N55" i="2"/>
  <c r="K55" i="2"/>
  <c r="Z55" i="2" s="1"/>
  <c r="H55" i="2"/>
  <c r="Y54" i="2"/>
  <c r="X54" i="2"/>
  <c r="W54" i="2"/>
  <c r="T54" i="2"/>
  <c r="Q54" i="2"/>
  <c r="N54" i="2"/>
  <c r="K54" i="2"/>
  <c r="H54" i="2"/>
  <c r="Y53" i="2"/>
  <c r="X53" i="2"/>
  <c r="W53" i="2"/>
  <c r="T53" i="2"/>
  <c r="Q53" i="2"/>
  <c r="N53" i="2"/>
  <c r="K53" i="2"/>
  <c r="Z53" i="2" s="1"/>
  <c r="H53" i="2"/>
  <c r="Y52" i="2"/>
  <c r="X52" i="2"/>
  <c r="W52" i="2"/>
  <c r="T52" i="2"/>
  <c r="Q52" i="2"/>
  <c r="N52" i="2"/>
  <c r="K52" i="2"/>
  <c r="H52" i="2"/>
  <c r="V51" i="2"/>
  <c r="V121" i="2" s="1"/>
  <c r="V139" i="2" s="1"/>
  <c r="U51" i="2"/>
  <c r="S51" i="2"/>
  <c r="R51" i="2"/>
  <c r="P51" i="2"/>
  <c r="O51" i="2"/>
  <c r="M51" i="2"/>
  <c r="L51" i="2"/>
  <c r="J51" i="2"/>
  <c r="I51" i="2"/>
  <c r="G51" i="2"/>
  <c r="F51" i="2"/>
  <c r="Y50" i="2"/>
  <c r="X50" i="2"/>
  <c r="T50" i="2"/>
  <c r="Z50" i="2" s="1"/>
  <c r="Q50" i="2"/>
  <c r="N50" i="2"/>
  <c r="K50" i="2"/>
  <c r="H50" i="2"/>
  <c r="Y49" i="2"/>
  <c r="X49" i="2"/>
  <c r="T49" i="2"/>
  <c r="Z49" i="2" s="1"/>
  <c r="Q49" i="2"/>
  <c r="N49" i="2"/>
  <c r="K49" i="2"/>
  <c r="H49" i="2"/>
  <c r="Y48" i="2"/>
  <c r="X48" i="2"/>
  <c r="T48" i="2"/>
  <c r="Z48" i="2" s="1"/>
  <c r="Q48" i="2"/>
  <c r="N48" i="2"/>
  <c r="K48" i="2"/>
  <c r="H48" i="2"/>
  <c r="Y47" i="2"/>
  <c r="X47" i="2"/>
  <c r="T47" i="2"/>
  <c r="Z47" i="2" s="1"/>
  <c r="Q47" i="2"/>
  <c r="N47" i="2"/>
  <c r="K47" i="2"/>
  <c r="H47" i="2"/>
  <c r="Y46" i="2"/>
  <c r="X46" i="2"/>
  <c r="T46" i="2"/>
  <c r="Z46" i="2" s="1"/>
  <c r="Q46" i="2"/>
  <c r="N46" i="2"/>
  <c r="K46" i="2"/>
  <c r="H46" i="2"/>
  <c r="Y45" i="2"/>
  <c r="X45" i="2"/>
  <c r="T45" i="2"/>
  <c r="Z45" i="2" s="1"/>
  <c r="Q45" i="2"/>
  <c r="Q44" i="2" s="1"/>
  <c r="N45" i="2"/>
  <c r="N44" i="2" s="1"/>
  <c r="K45" i="2"/>
  <c r="K44" i="2" s="1"/>
  <c r="H45" i="2"/>
  <c r="S44" i="2"/>
  <c r="R44" i="2"/>
  <c r="P44" i="2"/>
  <c r="O44" i="2"/>
  <c r="M44" i="2"/>
  <c r="L44" i="2"/>
  <c r="J44" i="2"/>
  <c r="I44" i="2"/>
  <c r="H44" i="2"/>
  <c r="G44" i="2"/>
  <c r="F44" i="2"/>
  <c r="Y43" i="2"/>
  <c r="X43" i="2"/>
  <c r="T43" i="2"/>
  <c r="Q43" i="2"/>
  <c r="N43" i="2"/>
  <c r="K43" i="2"/>
  <c r="Z43" i="2" s="1"/>
  <c r="H43" i="2"/>
  <c r="Y42" i="2"/>
  <c r="X42" i="2"/>
  <c r="T42" i="2"/>
  <c r="Q42" i="2"/>
  <c r="N42" i="2"/>
  <c r="K42" i="2"/>
  <c r="Z42" i="2" s="1"/>
  <c r="H42" i="2"/>
  <c r="Y41" i="2"/>
  <c r="X41" i="2"/>
  <c r="T41" i="2"/>
  <c r="Q41" i="2"/>
  <c r="N41" i="2"/>
  <c r="K41" i="2"/>
  <c r="Z41" i="2" s="1"/>
  <c r="H41" i="2"/>
  <c r="Y40" i="2"/>
  <c r="X40" i="2"/>
  <c r="T40" i="2"/>
  <c r="Q40" i="2"/>
  <c r="N40" i="2"/>
  <c r="K40" i="2"/>
  <c r="Z40" i="2" s="1"/>
  <c r="H40" i="2"/>
  <c r="Y39" i="2"/>
  <c r="X39" i="2"/>
  <c r="T39" i="2"/>
  <c r="Q39" i="2"/>
  <c r="N39" i="2"/>
  <c r="K39" i="2"/>
  <c r="Z39" i="2" s="1"/>
  <c r="H39" i="2"/>
  <c r="Y38" i="2"/>
  <c r="X38" i="2"/>
  <c r="T38" i="2"/>
  <c r="Q38" i="2"/>
  <c r="Q37" i="2" s="1"/>
  <c r="N38" i="2"/>
  <c r="K38" i="2"/>
  <c r="Z38" i="2" s="1"/>
  <c r="H38" i="2"/>
  <c r="H37" i="2" s="1"/>
  <c r="T37" i="2"/>
  <c r="S37" i="2"/>
  <c r="R37" i="2"/>
  <c r="P37" i="2"/>
  <c r="O37" i="2"/>
  <c r="N37" i="2"/>
  <c r="M37" i="2"/>
  <c r="L37" i="2"/>
  <c r="J37" i="2"/>
  <c r="I37" i="2"/>
  <c r="G37" i="2"/>
  <c r="F37" i="2"/>
  <c r="Y36" i="2"/>
  <c r="X36" i="2"/>
  <c r="T36" i="2"/>
  <c r="Q36" i="2"/>
  <c r="N36" i="2"/>
  <c r="K36" i="2"/>
  <c r="Z36" i="2" s="1"/>
  <c r="H36" i="2"/>
  <c r="Y35" i="2"/>
  <c r="X35" i="2"/>
  <c r="T35" i="2"/>
  <c r="Q35" i="2"/>
  <c r="N35" i="2"/>
  <c r="K35" i="2"/>
  <c r="H35" i="2"/>
  <c r="Y34" i="2"/>
  <c r="X34" i="2"/>
  <c r="T34" i="2"/>
  <c r="Q34" i="2"/>
  <c r="N34" i="2"/>
  <c r="K34" i="2"/>
  <c r="H34" i="2"/>
  <c r="Y33" i="2"/>
  <c r="X33" i="2"/>
  <c r="T33" i="2"/>
  <c r="Q33" i="2"/>
  <c r="N33" i="2"/>
  <c r="K33" i="2"/>
  <c r="H33" i="2"/>
  <c r="H30" i="2" s="1"/>
  <c r="Y32" i="2"/>
  <c r="X32" i="2"/>
  <c r="T32" i="2"/>
  <c r="Q32" i="2"/>
  <c r="N32" i="2"/>
  <c r="N30" i="2" s="1"/>
  <c r="K32" i="2"/>
  <c r="H32" i="2"/>
  <c r="Y31" i="2"/>
  <c r="X31" i="2"/>
  <c r="T31" i="2"/>
  <c r="T30" i="2" s="1"/>
  <c r="Q31" i="2"/>
  <c r="N31" i="2"/>
  <c r="K31" i="2"/>
  <c r="K30" i="2" s="1"/>
  <c r="H31" i="2"/>
  <c r="S30" i="2"/>
  <c r="R30" i="2"/>
  <c r="P30" i="2"/>
  <c r="O30" i="2"/>
  <c r="M30" i="2"/>
  <c r="L30" i="2"/>
  <c r="J30" i="2"/>
  <c r="I30" i="2"/>
  <c r="G30" i="2"/>
  <c r="F30" i="2"/>
  <c r="Y29" i="2"/>
  <c r="X29" i="2"/>
  <c r="T29" i="2"/>
  <c r="Q29" i="2"/>
  <c r="N29" i="2"/>
  <c r="K29" i="2"/>
  <c r="Z29" i="2" s="1"/>
  <c r="H29" i="2"/>
  <c r="Y28" i="2"/>
  <c r="X28" i="2"/>
  <c r="T28" i="2"/>
  <c r="Q28" i="2"/>
  <c r="N28" i="2"/>
  <c r="K28" i="2"/>
  <c r="H28" i="2"/>
  <c r="Y27" i="2"/>
  <c r="X27" i="2"/>
  <c r="T27" i="2"/>
  <c r="Q27" i="2"/>
  <c r="N27" i="2"/>
  <c r="K27" i="2"/>
  <c r="H27" i="2"/>
  <c r="Y26" i="2"/>
  <c r="X26" i="2"/>
  <c r="W26" i="2"/>
  <c r="W23" i="2" s="1"/>
  <c r="T26" i="2"/>
  <c r="Z26" i="2" s="1"/>
  <c r="Q26" i="2"/>
  <c r="Q23" i="2" s="1"/>
  <c r="N26" i="2"/>
  <c r="K26" i="2"/>
  <c r="H26" i="2"/>
  <c r="Y25" i="2"/>
  <c r="X25" i="2"/>
  <c r="T25" i="2"/>
  <c r="Z25" i="2" s="1"/>
  <c r="Q25" i="2"/>
  <c r="N25" i="2"/>
  <c r="K25" i="2"/>
  <c r="H25" i="2"/>
  <c r="Y24" i="2"/>
  <c r="X24" i="2"/>
  <c r="T24" i="2"/>
  <c r="Q24" i="2"/>
  <c r="N24" i="2"/>
  <c r="K24" i="2"/>
  <c r="K23" i="2" s="1"/>
  <c r="H24" i="2"/>
  <c r="V23" i="2"/>
  <c r="U23" i="2"/>
  <c r="S23" i="2"/>
  <c r="R23" i="2"/>
  <c r="P23" i="2"/>
  <c r="O23" i="2"/>
  <c r="M23" i="2"/>
  <c r="L23" i="2"/>
  <c r="J23" i="2"/>
  <c r="I23" i="2"/>
  <c r="G23" i="2"/>
  <c r="F23" i="2"/>
  <c r="Y22" i="2"/>
  <c r="X22" i="2"/>
  <c r="T22" i="2"/>
  <c r="Q22" i="2"/>
  <c r="N22" i="2"/>
  <c r="K22" i="2"/>
  <c r="Z22" i="2" s="1"/>
  <c r="H22" i="2"/>
  <c r="Y21" i="2"/>
  <c r="X21" i="2"/>
  <c r="T21" i="2"/>
  <c r="Q21" i="2"/>
  <c r="N21" i="2"/>
  <c r="K21" i="2"/>
  <c r="Z21" i="2" s="1"/>
  <c r="H21" i="2"/>
  <c r="Y20" i="2"/>
  <c r="X20" i="2"/>
  <c r="T20" i="2"/>
  <c r="Q20" i="2"/>
  <c r="N20" i="2"/>
  <c r="K20" i="2"/>
  <c r="Z20" i="2" s="1"/>
  <c r="H20" i="2"/>
  <c r="Y19" i="2"/>
  <c r="X19" i="2"/>
  <c r="T19" i="2"/>
  <c r="Q19" i="2"/>
  <c r="N19" i="2"/>
  <c r="K19" i="2"/>
  <c r="H19" i="2"/>
  <c r="Y18" i="2"/>
  <c r="X18" i="2"/>
  <c r="T18" i="2"/>
  <c r="Q18" i="2"/>
  <c r="N18" i="2"/>
  <c r="K18" i="2"/>
  <c r="H18" i="2"/>
  <c r="H16" i="2" s="1"/>
  <c r="Y17" i="2"/>
  <c r="X17" i="2"/>
  <c r="T17" i="2"/>
  <c r="Q17" i="2"/>
  <c r="N17" i="2"/>
  <c r="K17" i="2"/>
  <c r="H17" i="2"/>
  <c r="S16" i="2"/>
  <c r="R16" i="2"/>
  <c r="P16" i="2"/>
  <c r="O16" i="2"/>
  <c r="N16" i="2"/>
  <c r="M16" i="2"/>
  <c r="L16" i="2"/>
  <c r="J16" i="2"/>
  <c r="I16" i="2"/>
  <c r="G16" i="2"/>
  <c r="F16" i="2"/>
  <c r="Y15" i="2"/>
  <c r="X15" i="2"/>
  <c r="T15" i="2"/>
  <c r="Q15" i="2"/>
  <c r="N15" i="2"/>
  <c r="K15" i="2"/>
  <c r="Z15" i="2" s="1"/>
  <c r="H15" i="2"/>
  <c r="Y14" i="2"/>
  <c r="X14" i="2"/>
  <c r="T14" i="2"/>
  <c r="Q14" i="2"/>
  <c r="N14" i="2"/>
  <c r="K14" i="2"/>
  <c r="Z14" i="2" s="1"/>
  <c r="H14" i="2"/>
  <c r="Y13" i="2"/>
  <c r="X13" i="2"/>
  <c r="T13" i="2"/>
  <c r="Q13" i="2"/>
  <c r="N13" i="2"/>
  <c r="K13" i="2"/>
  <c r="H13" i="2"/>
  <c r="Y12" i="2"/>
  <c r="X12" i="2"/>
  <c r="T12" i="2"/>
  <c r="Q12" i="2"/>
  <c r="N12" i="2"/>
  <c r="K12" i="2"/>
  <c r="H12" i="2"/>
  <c r="Y11" i="2"/>
  <c r="X11" i="2"/>
  <c r="T11" i="2"/>
  <c r="Q11" i="2"/>
  <c r="N11" i="2"/>
  <c r="N9" i="2" s="1"/>
  <c r="K11" i="2"/>
  <c r="H11" i="2"/>
  <c r="Y10" i="2"/>
  <c r="X10" i="2"/>
  <c r="T10" i="2"/>
  <c r="T9" i="2" s="1"/>
  <c r="Q10" i="2"/>
  <c r="N10" i="2"/>
  <c r="K10" i="2"/>
  <c r="H10" i="2"/>
  <c r="S9" i="2"/>
  <c r="R9" i="2"/>
  <c r="P9" i="2"/>
  <c r="O9" i="2"/>
  <c r="M9" i="2"/>
  <c r="L9" i="2"/>
  <c r="J9" i="2"/>
  <c r="I9" i="2"/>
  <c r="H9" i="2"/>
  <c r="G9" i="2"/>
  <c r="F9" i="2"/>
  <c r="Z10" i="2" l="1"/>
  <c r="K9" i="2"/>
  <c r="T16" i="2"/>
  <c r="Q9" i="2"/>
  <c r="Y23" i="2"/>
  <c r="N86" i="2"/>
  <c r="O133" i="2"/>
  <c r="O121" i="2"/>
  <c r="N65" i="2"/>
  <c r="Q30" i="2"/>
  <c r="F121" i="2"/>
  <c r="W79" i="2"/>
  <c r="Y129" i="2"/>
  <c r="X44" i="2"/>
  <c r="Z74" i="2"/>
  <c r="Z76" i="2"/>
  <c r="Z78" i="2"/>
  <c r="X114" i="2"/>
  <c r="Z114" i="2" s="1"/>
  <c r="X127" i="2"/>
  <c r="Z127" i="2" s="1"/>
  <c r="Y128" i="2"/>
  <c r="X16" i="2"/>
  <c r="Z35" i="2"/>
  <c r="X37" i="2"/>
  <c r="Y44" i="2"/>
  <c r="T44" i="2"/>
  <c r="Z44" i="2" s="1"/>
  <c r="Q58" i="2"/>
  <c r="H79" i="2"/>
  <c r="Z118" i="2"/>
  <c r="R133" i="2"/>
  <c r="H132" i="2"/>
  <c r="Z30" i="2"/>
  <c r="Z100" i="2"/>
  <c r="Y131" i="2"/>
  <c r="T65" i="2"/>
  <c r="N72" i="2"/>
  <c r="I133" i="2"/>
  <c r="H128" i="2"/>
  <c r="Q51" i="2"/>
  <c r="Z64" i="2"/>
  <c r="Y79" i="2"/>
  <c r="Z81" i="2"/>
  <c r="Z90" i="2"/>
  <c r="Z92" i="2"/>
  <c r="Q114" i="2"/>
  <c r="Z12" i="2"/>
  <c r="Z18" i="2"/>
  <c r="Z27" i="2"/>
  <c r="Y30" i="2"/>
  <c r="Z33" i="2"/>
  <c r="K37" i="2"/>
  <c r="Z37" i="2" s="1"/>
  <c r="Z54" i="2"/>
  <c r="Z56" i="2"/>
  <c r="Z63" i="2"/>
  <c r="X72" i="2"/>
  <c r="Z83" i="2"/>
  <c r="Z85" i="2"/>
  <c r="K93" i="2"/>
  <c r="Z93" i="2" s="1"/>
  <c r="Z97" i="2"/>
  <c r="Y100" i="2"/>
  <c r="Z101" i="2"/>
  <c r="Y114" i="2"/>
  <c r="Z116" i="2"/>
  <c r="T127" i="2"/>
  <c r="T133" i="2" s="1"/>
  <c r="G121" i="2"/>
  <c r="Q16" i="2"/>
  <c r="W129" i="2"/>
  <c r="S121" i="2"/>
  <c r="S139" i="2" s="1"/>
  <c r="Z13" i="2"/>
  <c r="Y16" i="2"/>
  <c r="Z19" i="2"/>
  <c r="Z28" i="2"/>
  <c r="X30" i="2"/>
  <c r="Z34" i="2"/>
  <c r="Z69" i="2"/>
  <c r="Y72" i="2"/>
  <c r="Z98" i="2"/>
  <c r="X100" i="2"/>
  <c r="X107" i="2"/>
  <c r="K128" i="2"/>
  <c r="Z11" i="2"/>
  <c r="K16" i="2"/>
  <c r="Z32" i="2"/>
  <c r="Y51" i="2"/>
  <c r="W127" i="2"/>
  <c r="Z62" i="2"/>
  <c r="Z67" i="2"/>
  <c r="Q79" i="2"/>
  <c r="Z91" i="2"/>
  <c r="Z96" i="2"/>
  <c r="J133" i="2"/>
  <c r="H130" i="2"/>
  <c r="K132" i="2"/>
  <c r="Y127" i="2"/>
  <c r="K58" i="2"/>
  <c r="Z58" i="2" s="1"/>
  <c r="Z59" i="2"/>
  <c r="Z80" i="2"/>
  <c r="I121" i="2"/>
  <c r="M121" i="2"/>
  <c r="M139" i="2" s="1"/>
  <c r="X9" i="2"/>
  <c r="Y130" i="2"/>
  <c r="Z17" i="2"/>
  <c r="W130" i="2"/>
  <c r="W51" i="2"/>
  <c r="W131" i="2"/>
  <c r="L121" i="2"/>
  <c r="L139" i="2" s="1"/>
  <c r="P121" i="2"/>
  <c r="Y65" i="2"/>
  <c r="Y107" i="2"/>
  <c r="Z119" i="2"/>
  <c r="F133" i="2"/>
  <c r="H127" i="2"/>
  <c r="H133" i="2" s="1"/>
  <c r="Z9" i="2"/>
  <c r="Z31" i="2"/>
  <c r="X58" i="2"/>
  <c r="R121" i="2"/>
  <c r="R139" i="2" s="1"/>
  <c r="H65" i="2"/>
  <c r="Z88" i="2"/>
  <c r="X93" i="2"/>
  <c r="Z108" i="2"/>
  <c r="K107" i="2"/>
  <c r="Z120" i="2"/>
  <c r="K114" i="2"/>
  <c r="Y58" i="2"/>
  <c r="X65" i="2"/>
  <c r="Z73" i="2"/>
  <c r="K72" i="2"/>
  <c r="W72" i="2"/>
  <c r="X79" i="2"/>
  <c r="N79" i="2"/>
  <c r="Z79" i="2" s="1"/>
  <c r="T107" i="2"/>
  <c r="Z112" i="2"/>
  <c r="H114" i="2"/>
  <c r="T114" i="2"/>
  <c r="J121" i="2"/>
  <c r="Y9" i="2"/>
  <c r="X23" i="2"/>
  <c r="N23" i="2"/>
  <c r="K51" i="2"/>
  <c r="H51" i="2"/>
  <c r="T51" i="2"/>
  <c r="Z52" i="2"/>
  <c r="Z66" i="2"/>
  <c r="Z70" i="2"/>
  <c r="Y86" i="2"/>
  <c r="Q86" i="2"/>
  <c r="Q121" i="2" s="1"/>
  <c r="Y93" i="2"/>
  <c r="N107" i="2"/>
  <c r="Z115" i="2"/>
  <c r="K127" i="2"/>
  <c r="K133" i="2" s="1"/>
  <c r="N127" i="2"/>
  <c r="N133" i="2" s="1"/>
  <c r="Q129" i="2"/>
  <c r="Q133" i="2" s="1"/>
  <c r="X128" i="2"/>
  <c r="X129" i="2"/>
  <c r="Z129" i="2" s="1"/>
  <c r="X130" i="2"/>
  <c r="Z130" i="2" s="1"/>
  <c r="X131" i="2"/>
  <c r="Z131" i="2" s="1"/>
  <c r="X132" i="2"/>
  <c r="Z132" i="2" s="1"/>
  <c r="U121" i="2"/>
  <c r="U139" i="2" s="1"/>
  <c r="H23" i="2"/>
  <c r="Z24" i="2"/>
  <c r="T23" i="2"/>
  <c r="Y37" i="2"/>
  <c r="X51" i="2"/>
  <c r="N51" i="2"/>
  <c r="W128" i="2"/>
  <c r="W133" i="2" s="1"/>
  <c r="Y132" i="2"/>
  <c r="Z68" i="2"/>
  <c r="Z87" i="2"/>
  <c r="K86" i="2"/>
  <c r="W86" i="2"/>
  <c r="W121" i="2" s="1"/>
  <c r="H107" i="2"/>
  <c r="Z117" i="2"/>
  <c r="P133" i="2"/>
  <c r="K65" i="2"/>
  <c r="Z65" i="2" s="1"/>
  <c r="P139" i="2" l="1"/>
  <c r="Z86" i="2"/>
  <c r="Z128" i="2"/>
  <c r="Z72" i="2"/>
  <c r="Z16" i="2"/>
  <c r="O139" i="2"/>
  <c r="W139" i="2"/>
  <c r="X133" i="2"/>
  <c r="H121" i="2"/>
  <c r="Z51" i="2"/>
  <c r="K121" i="2"/>
  <c r="K139" i="2" s="1"/>
  <c r="I139" i="2"/>
  <c r="X121" i="2"/>
  <c r="Q139" i="2"/>
  <c r="Z107" i="2"/>
  <c r="T121" i="2"/>
  <c r="T139" i="2" s="1"/>
  <c r="Z23" i="2"/>
  <c r="N121" i="2"/>
  <c r="N139" i="2" s="1"/>
  <c r="Y121" i="2"/>
  <c r="J139" i="2"/>
  <c r="Z133" i="2"/>
  <c r="Y133" i="2"/>
  <c r="Y139" i="2" l="1"/>
  <c r="X139" i="2"/>
  <c r="Z121" i="2"/>
  <c r="Z139" i="2" s="1"/>
  <c r="L65" i="1" l="1"/>
  <c r="J65" i="1"/>
  <c r="M65" i="1" s="1"/>
  <c r="J68" i="1"/>
  <c r="J55" i="1"/>
  <c r="N18" i="1"/>
  <c r="N56" i="1"/>
  <c r="N55" i="1" s="1"/>
  <c r="P56" i="1"/>
  <c r="O65" i="1"/>
  <c r="O68" i="1" s="1"/>
  <c r="M18" i="1"/>
  <c r="M56" i="1"/>
  <c r="E65" i="1"/>
  <c r="C68" i="1"/>
  <c r="M67" i="1"/>
  <c r="K68" i="1"/>
  <c r="N67" i="1"/>
  <c r="Q67" i="1" s="1"/>
  <c r="B66" i="1"/>
  <c r="N66" i="1" s="1"/>
  <c r="L66" i="1"/>
  <c r="M66" i="1" s="1"/>
  <c r="H65" i="1"/>
  <c r="N65" i="1" s="1"/>
  <c r="C9" i="1"/>
  <c r="C28" i="1"/>
  <c r="C32" i="1"/>
  <c r="C45" i="1"/>
  <c r="C51" i="1"/>
  <c r="C55" i="1"/>
  <c r="C59" i="1"/>
  <c r="O59" i="1" s="1"/>
  <c r="H66" i="1"/>
  <c r="N58" i="1"/>
  <c r="O58" i="1"/>
  <c r="P58" i="1"/>
  <c r="N47" i="1"/>
  <c r="O47" i="1"/>
  <c r="P47" i="1"/>
  <c r="N40" i="1"/>
  <c r="O40" i="1"/>
  <c r="P40" i="1"/>
  <c r="N36" i="1"/>
  <c r="O36" i="1"/>
  <c r="P36" i="1"/>
  <c r="N27" i="1"/>
  <c r="O27" i="1"/>
  <c r="P27" i="1"/>
  <c r="N26" i="1"/>
  <c r="O26" i="1"/>
  <c r="P26" i="1"/>
  <c r="N25" i="1"/>
  <c r="O25" i="1"/>
  <c r="P25" i="1"/>
  <c r="N24" i="1"/>
  <c r="O24" i="1"/>
  <c r="Q24" i="1" s="1"/>
  <c r="P24" i="1"/>
  <c r="N23" i="1"/>
  <c r="O23" i="1"/>
  <c r="P23" i="1"/>
  <c r="N22" i="1"/>
  <c r="O22" i="1"/>
  <c r="P22" i="1"/>
  <c r="N21" i="1"/>
  <c r="O21" i="1"/>
  <c r="P21" i="1"/>
  <c r="N17" i="1"/>
  <c r="O17" i="1"/>
  <c r="P17" i="1"/>
  <c r="N16" i="1"/>
  <c r="O16" i="1"/>
  <c r="P16" i="1"/>
  <c r="N15" i="1"/>
  <c r="O15" i="1"/>
  <c r="P15" i="1"/>
  <c r="N54" i="1"/>
  <c r="O54" i="1"/>
  <c r="P54" i="1"/>
  <c r="N50" i="1"/>
  <c r="O50" i="1"/>
  <c r="P50" i="1"/>
  <c r="N49" i="1"/>
  <c r="O49" i="1"/>
  <c r="P49" i="1"/>
  <c r="N44" i="1"/>
  <c r="O44" i="1"/>
  <c r="P44" i="1"/>
  <c r="N43" i="1"/>
  <c r="O43" i="1"/>
  <c r="P43" i="1"/>
  <c r="N42" i="1"/>
  <c r="O42" i="1"/>
  <c r="P42" i="1"/>
  <c r="O31" i="1"/>
  <c r="Q31" i="1"/>
  <c r="N12" i="1"/>
  <c r="Q12" i="1" s="1"/>
  <c r="O12" i="1"/>
  <c r="P12" i="1"/>
  <c r="N11" i="1"/>
  <c r="O11" i="1"/>
  <c r="P11" i="1"/>
  <c r="P9" i="1" s="1"/>
  <c r="Q11" i="1"/>
  <c r="O60" i="1"/>
  <c r="K59" i="1"/>
  <c r="O57" i="1"/>
  <c r="O56" i="1"/>
  <c r="O53" i="1"/>
  <c r="O52" i="1"/>
  <c r="K51" i="1"/>
  <c r="O48" i="1"/>
  <c r="O46" i="1"/>
  <c r="K45" i="1"/>
  <c r="O41" i="1"/>
  <c r="O39" i="1"/>
  <c r="O38" i="1"/>
  <c r="O37" i="1"/>
  <c r="O35" i="1"/>
  <c r="O34" i="1"/>
  <c r="O33" i="1"/>
  <c r="O30" i="1"/>
  <c r="O29" i="1"/>
  <c r="K28" i="1"/>
  <c r="O28" i="1" s="1"/>
  <c r="O20" i="1"/>
  <c r="O19" i="1"/>
  <c r="O18" i="1"/>
  <c r="O14" i="1"/>
  <c r="O13" i="1"/>
  <c r="O10" i="1"/>
  <c r="K55" i="1"/>
  <c r="K32" i="1"/>
  <c r="M60" i="1"/>
  <c r="M59" i="1" s="1"/>
  <c r="M58" i="1"/>
  <c r="M57" i="1"/>
  <c r="M53" i="1"/>
  <c r="M51" i="1" s="1"/>
  <c r="M52" i="1"/>
  <c r="M48" i="1"/>
  <c r="M47" i="1"/>
  <c r="M46" i="1"/>
  <c r="M45" i="1" s="1"/>
  <c r="M41" i="1"/>
  <c r="M40" i="1"/>
  <c r="M39" i="1"/>
  <c r="M38" i="1"/>
  <c r="M37" i="1"/>
  <c r="M36" i="1"/>
  <c r="M35" i="1"/>
  <c r="M34" i="1"/>
  <c r="M33" i="1"/>
  <c r="M30" i="1"/>
  <c r="M29" i="1"/>
  <c r="M28" i="1" s="1"/>
  <c r="M27" i="1"/>
  <c r="M26" i="1"/>
  <c r="M25" i="1"/>
  <c r="M24" i="1"/>
  <c r="M23" i="1"/>
  <c r="M22" i="1"/>
  <c r="M21" i="1"/>
  <c r="M20" i="1"/>
  <c r="M19" i="1"/>
  <c r="M17" i="1"/>
  <c r="M16" i="1"/>
  <c r="M15" i="1"/>
  <c r="M14" i="1"/>
  <c r="M13" i="1"/>
  <c r="M10" i="1"/>
  <c r="K9" i="1"/>
  <c r="O55" i="1"/>
  <c r="E60" i="1"/>
  <c r="E58" i="1"/>
  <c r="E57" i="1"/>
  <c r="E55" i="1" s="1"/>
  <c r="E56" i="1"/>
  <c r="E53" i="1"/>
  <c r="E52" i="1"/>
  <c r="E48" i="1"/>
  <c r="E47" i="1"/>
  <c r="E46" i="1"/>
  <c r="E41" i="1"/>
  <c r="E40" i="1"/>
  <c r="E39" i="1"/>
  <c r="E38" i="1"/>
  <c r="E37" i="1"/>
  <c r="E36" i="1"/>
  <c r="E35" i="1"/>
  <c r="E34" i="1"/>
  <c r="E33" i="1"/>
  <c r="E30" i="1"/>
  <c r="E28" i="1" s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9" i="1" s="1"/>
  <c r="E15" i="1"/>
  <c r="E14" i="1"/>
  <c r="E13" i="1"/>
  <c r="E10" i="1"/>
  <c r="D66" i="1"/>
  <c r="P66" i="1" s="1"/>
  <c r="D65" i="1"/>
  <c r="D68" i="1" s="1"/>
  <c r="I65" i="1"/>
  <c r="I68" i="1" s="1"/>
  <c r="H67" i="1"/>
  <c r="P67" i="1"/>
  <c r="I66" i="1"/>
  <c r="N19" i="1"/>
  <c r="P19" i="1"/>
  <c r="N35" i="1"/>
  <c r="P35" i="1"/>
  <c r="E11" i="1"/>
  <c r="E12" i="1"/>
  <c r="N48" i="1"/>
  <c r="P48" i="1"/>
  <c r="N46" i="1"/>
  <c r="P46" i="1"/>
  <c r="P13" i="1"/>
  <c r="Q13" i="1" s="1"/>
  <c r="N13" i="1"/>
  <c r="E42" i="1"/>
  <c r="E67" i="1"/>
  <c r="E54" i="1"/>
  <c r="E49" i="1"/>
  <c r="E50" i="1"/>
  <c r="E43" i="1"/>
  <c r="E44" i="1"/>
  <c r="N53" i="1"/>
  <c r="P53" i="1"/>
  <c r="L32" i="1"/>
  <c r="N14" i="1"/>
  <c r="Q14" i="1" s="1"/>
  <c r="N20" i="1"/>
  <c r="P20" i="1"/>
  <c r="P60" i="1"/>
  <c r="P59" i="1" s="1"/>
  <c r="N60" i="1"/>
  <c r="P57" i="1"/>
  <c r="P55" i="1" s="1"/>
  <c r="N57" i="1"/>
  <c r="P52" i="1"/>
  <c r="N52" i="1"/>
  <c r="P41" i="1"/>
  <c r="N41" i="1"/>
  <c r="Q41" i="1" s="1"/>
  <c r="P39" i="1"/>
  <c r="N39" i="1"/>
  <c r="Q39" i="1" s="1"/>
  <c r="P38" i="1"/>
  <c r="N38" i="1"/>
  <c r="Q38" i="1" s="1"/>
  <c r="P37" i="1"/>
  <c r="N37" i="1"/>
  <c r="P34" i="1"/>
  <c r="N34" i="1"/>
  <c r="Q34" i="1" s="1"/>
  <c r="P33" i="1"/>
  <c r="N33" i="1"/>
  <c r="P30" i="1"/>
  <c r="N30" i="1"/>
  <c r="P29" i="1"/>
  <c r="P28" i="1" s="1"/>
  <c r="N29" i="1"/>
  <c r="Q29" i="1" s="1"/>
  <c r="P14" i="1"/>
  <c r="P18" i="1"/>
  <c r="P10" i="1"/>
  <c r="N10" i="1"/>
  <c r="E59" i="1"/>
  <c r="B59" i="1"/>
  <c r="D59" i="1"/>
  <c r="B55" i="1"/>
  <c r="D55" i="1"/>
  <c r="B51" i="1"/>
  <c r="D51" i="1"/>
  <c r="B45" i="1"/>
  <c r="D45" i="1"/>
  <c r="B32" i="1"/>
  <c r="D32" i="1"/>
  <c r="B28" i="1"/>
  <c r="D28" i="1"/>
  <c r="B9" i="1"/>
  <c r="D9" i="1"/>
  <c r="F9" i="1"/>
  <c r="F59" i="1"/>
  <c r="G55" i="1"/>
  <c r="G51" i="1"/>
  <c r="F51" i="1"/>
  <c r="F32" i="1"/>
  <c r="G68" i="1"/>
  <c r="F68" i="1"/>
  <c r="N59" i="1"/>
  <c r="L59" i="1"/>
  <c r="J59" i="1"/>
  <c r="I59" i="1"/>
  <c r="H59" i="1"/>
  <c r="G59" i="1"/>
  <c r="L55" i="1"/>
  <c r="I55" i="1"/>
  <c r="H55" i="1"/>
  <c r="P51" i="1"/>
  <c r="L51" i="1"/>
  <c r="J51" i="1"/>
  <c r="I51" i="1"/>
  <c r="H51" i="1"/>
  <c r="L45" i="1"/>
  <c r="J45" i="1"/>
  <c r="I45" i="1"/>
  <c r="H45" i="1"/>
  <c r="G45" i="1"/>
  <c r="F45" i="1"/>
  <c r="J32" i="1"/>
  <c r="I32" i="1"/>
  <c r="H32" i="1"/>
  <c r="L28" i="1"/>
  <c r="J28" i="1"/>
  <c r="I28" i="1"/>
  <c r="H28" i="1"/>
  <c r="G28" i="1"/>
  <c r="F28" i="1"/>
  <c r="L9" i="1"/>
  <c r="J9" i="1"/>
  <c r="I9" i="1"/>
  <c r="H9" i="1"/>
  <c r="G9" i="1"/>
  <c r="F55" i="1"/>
  <c r="G32" i="1"/>
  <c r="Q56" i="1"/>
  <c r="Q37" i="1"/>
  <c r="Q18" i="1"/>
  <c r="E68" i="1" l="1"/>
  <c r="Q59" i="1"/>
  <c r="Q27" i="1"/>
  <c r="Q20" i="1"/>
  <c r="M55" i="1"/>
  <c r="M9" i="1"/>
  <c r="M61" i="1" s="1"/>
  <c r="M69" i="1" s="1"/>
  <c r="Q30" i="1"/>
  <c r="Q28" i="1" s="1"/>
  <c r="Q52" i="1"/>
  <c r="E51" i="1"/>
  <c r="Q53" i="1"/>
  <c r="N51" i="1"/>
  <c r="Q17" i="1"/>
  <c r="Q36" i="1"/>
  <c r="Q16" i="1"/>
  <c r="Q66" i="1"/>
  <c r="Q22" i="1"/>
  <c r="Q19" i="1"/>
  <c r="M32" i="1"/>
  <c r="N45" i="1"/>
  <c r="Q48" i="1"/>
  <c r="Q23" i="1"/>
  <c r="Q58" i="1"/>
  <c r="Q46" i="1"/>
  <c r="E66" i="1"/>
  <c r="Q10" i="1"/>
  <c r="Q57" i="1"/>
  <c r="Q55" i="1" s="1"/>
  <c r="Q15" i="1"/>
  <c r="Q9" i="1" s="1"/>
  <c r="Q26" i="1"/>
  <c r="B68" i="1"/>
  <c r="Q35" i="1"/>
  <c r="Q25" i="1"/>
  <c r="F61" i="1"/>
  <c r="F69" i="1" s="1"/>
  <c r="Q60" i="1"/>
  <c r="O45" i="1"/>
  <c r="Q43" i="1"/>
  <c r="Q21" i="1"/>
  <c r="Q40" i="1"/>
  <c r="H68" i="1"/>
  <c r="D61" i="1"/>
  <c r="D69" i="1" s="1"/>
  <c r="E32" i="1"/>
  <c r="E45" i="1"/>
  <c r="K61" i="1"/>
  <c r="Q54" i="1"/>
  <c r="O51" i="1"/>
  <c r="Q51" i="1" s="1"/>
  <c r="B61" i="1"/>
  <c r="B69" i="1" s="1"/>
  <c r="P32" i="1"/>
  <c r="P61" i="1" s="1"/>
  <c r="P45" i="1"/>
  <c r="Q42" i="1"/>
  <c r="Q50" i="1"/>
  <c r="O32" i="1"/>
  <c r="H61" i="1"/>
  <c r="H69" i="1" s="1"/>
  <c r="Q49" i="1"/>
  <c r="K69" i="1"/>
  <c r="I61" i="1"/>
  <c r="I69" i="1" s="1"/>
  <c r="N32" i="1"/>
  <c r="E61" i="1"/>
  <c r="E69" i="1" s="1"/>
  <c r="G61" i="1"/>
  <c r="G69" i="1" s="1"/>
  <c r="L61" i="1"/>
  <c r="Q44" i="1"/>
  <c r="Q47" i="1"/>
  <c r="Q45" i="1" s="1"/>
  <c r="C61" i="1"/>
  <c r="C69" i="1" s="1"/>
  <c r="P65" i="1"/>
  <c r="P68" i="1" s="1"/>
  <c r="Q33" i="1"/>
  <c r="Q32" i="1" s="1"/>
  <c r="O9" i="1"/>
  <c r="N68" i="1"/>
  <c r="Q68" i="1" s="1"/>
  <c r="J61" i="1"/>
  <c r="J69" i="1" s="1"/>
  <c r="N28" i="1"/>
  <c r="N9" i="1"/>
  <c r="N61" i="1" s="1"/>
  <c r="L68" i="1"/>
  <c r="M68" i="1" s="1"/>
  <c r="P69" i="1" l="1"/>
  <c r="O61" i="1"/>
  <c r="O69" i="1" s="1"/>
  <c r="N69" i="1"/>
  <c r="Q65" i="1"/>
  <c r="L69" i="1"/>
  <c r="Q61" i="1" l="1"/>
  <c r="Q69" i="1" s="1"/>
</calcChain>
</file>

<file path=xl/sharedStrings.xml><?xml version="1.0" encoding="utf-8"?>
<sst xmlns="http://schemas.openxmlformats.org/spreadsheetml/2006/main" count="873" uniqueCount="120">
  <si>
    <t>SISTEMA NACIONAL DE SEGURIDAD PÚBLICA</t>
  </si>
  <si>
    <t>ANEXO TÉCNICO / PROGRAMA</t>
  </si>
  <si>
    <t>FINANCIAMIENTO CONJUNTO</t>
  </si>
  <si>
    <t>PRESUPUESTO CONVENIDO</t>
  </si>
  <si>
    <t>COMPROMETIDO</t>
  </si>
  <si>
    <t>DEVENGADO</t>
  </si>
  <si>
    <t>EJERCIDO</t>
  </si>
  <si>
    <t>SALDO</t>
  </si>
  <si>
    <t>TOTAL</t>
  </si>
  <si>
    <t>FEDERAL</t>
  </si>
  <si>
    <t>ESTATAL</t>
  </si>
  <si>
    <t>Alineación de las Capacidades del Estado Mexicano Contra la Delincuencia.</t>
  </si>
  <si>
    <t>Equipamiento  de Personal e Instalaciones de Seguridad Pública</t>
  </si>
  <si>
    <t>Reclutamiento y Selección</t>
  </si>
  <si>
    <t xml:space="preserve"> Formación Policial, Actualización y Capacitación Básica </t>
  </si>
  <si>
    <t>Equipamiento  de Personal e Instalaciones para el Centro de Evaluación y Control de Confianza</t>
  </si>
  <si>
    <t>Equipamiento  de Personal e Instalaciones para Centros de Capacitación de Cuerpos de Seguridad Pública</t>
  </si>
  <si>
    <t xml:space="preserve"> Capacitación Especializada</t>
  </si>
  <si>
    <t>Anexo Técnico del Programa de Construcción, Operación y Administración de la Academia Regional  de Seguridad Pública</t>
  </si>
  <si>
    <t>Fortalecimiento de las Academias y Centros Regionales, asi como de Institutos Estatales de Formación Policial en Materia de Seguridad Pública.</t>
  </si>
  <si>
    <t>Equipamiento  de Personal e Instalaciones para la Procuración de Justicia</t>
  </si>
  <si>
    <t>Equipamiento de Tribunales Superiores de Justicia para la Seguridad Pública en el Ámbito Penal</t>
  </si>
  <si>
    <t>Construcción, Mejoramiento o Ampliación de Instalaciones de Seguridad Pública</t>
  </si>
  <si>
    <t>Construcción, Mejoramiento o Ampliación de Centros de Capacitación de Seguridad Pública</t>
  </si>
  <si>
    <t>Construcción, Mejoramiento o Ampliación de Instalaciones para la Red Nacional de Telecomunicaciones, Sistema Nacional de Atención de Llamadas de Emergencia 066 y Sistema Nacional de Denuncia Anónima 089:  Plataforma México</t>
  </si>
  <si>
    <t>Infraestructura para la Procuración de Justicia</t>
  </si>
  <si>
    <t>Infraestructura de Apoyo a Tribunales Superiores de Justicia para la Seguridad Pública en el Ámbito Penal</t>
  </si>
  <si>
    <t>Construcción, Mejoramiento o Ampliación de Instalaciones para los Centros de Evaluación y Control de Confianza</t>
  </si>
  <si>
    <t>Programas de Procuración de Justicia</t>
  </si>
  <si>
    <t>Operativos Conjuntos</t>
  </si>
  <si>
    <t>Prevención del Delito y Participación Ciudadana</t>
  </si>
  <si>
    <t>Atención a la Demanda Ciudadana.</t>
  </si>
  <si>
    <t>Participación de la Comunidad.</t>
  </si>
  <si>
    <t>Adquisición de Equipos de Laboratorio para Investigación Criminalística</t>
  </si>
  <si>
    <t>Desarrollo Institucional</t>
  </si>
  <si>
    <t>Implementación del Servicio Profesional de Carrera</t>
  </si>
  <si>
    <t xml:space="preserve">Evaluación, Habilidades, Destrezas y Conocimientos Generales </t>
  </si>
  <si>
    <t>Evaluación de Control de Confianza</t>
  </si>
  <si>
    <t>Formación del Personal del Centro de Evaluación y Control de Confianza</t>
  </si>
  <si>
    <t>Formación Inicial y Actualización de Policías, Ministerios Públicos, Peritos y Custodios</t>
  </si>
  <si>
    <t>Operación</t>
  </si>
  <si>
    <t>Renivelación Académica</t>
  </si>
  <si>
    <t>Acervo Bibliográfico</t>
  </si>
  <si>
    <t>Formación Especializada</t>
  </si>
  <si>
    <t>Profesionalización del Personal  de Tribunales Superiores de Justicia en el Ámbito Penal</t>
  </si>
  <si>
    <t>Capacitación en Materia de Prevención del Delito</t>
  </si>
  <si>
    <t>Generación de Capacidades Básicas para la Prevención Social de la Violencia</t>
  </si>
  <si>
    <t>Sistema Penitenciario</t>
  </si>
  <si>
    <t xml:space="preserve">Equipamiento de Personal e Instalaciones para Centros de Readaptación Social </t>
  </si>
  <si>
    <t>Equipamiento de Personal e Instalaciones para Tutelares de Menores Infractores (Centros de Readaptación de Adolescentes en Conflicto con la Ley Penal)</t>
  </si>
  <si>
    <t>Construcción, Mejoramiento o Ampliación de Centros de Readaptación Social</t>
  </si>
  <si>
    <t>Construcción, Mejoramiento o Ampliación de Tutelares de Menores Infractores (Centros de Readaptación de Adolescentes en Conflicto con la Ley Penal)</t>
  </si>
  <si>
    <t>Sistema Nacional de Información Penitenciaria</t>
  </si>
  <si>
    <t>Combate a la Corrupción</t>
  </si>
  <si>
    <t>Capacitación y Actualización del Personal de los Centros de Control de Confianza</t>
  </si>
  <si>
    <t>Percepciones Extraordinarias</t>
  </si>
  <si>
    <t>Indemnizaciones</t>
  </si>
  <si>
    <t>Plataforma México</t>
  </si>
  <si>
    <t>Red Nacional de Telecomunicaciones</t>
  </si>
  <si>
    <t>Sistema Nacional de Información.</t>
  </si>
  <si>
    <t>Registro Publico Vehicular</t>
  </si>
  <si>
    <t>Indicadores de Medición</t>
  </si>
  <si>
    <t>Programas de Seguimiento y Evaluación</t>
  </si>
  <si>
    <t>T O T A L E S</t>
  </si>
  <si>
    <t>Digito de Gasto 1: Gasto Corriente</t>
  </si>
  <si>
    <t>Digito de Gasto 2: Inversión diferente de Obra Pública</t>
  </si>
  <si>
    <t>Digito de Gasto 3: Obra Pública</t>
  </si>
  <si>
    <t>Total</t>
  </si>
  <si>
    <t>ENTIDAD FEDERATIVA: PUEBLA</t>
  </si>
  <si>
    <t xml:space="preserve">PRESUPUESTO CONVENIDO </t>
  </si>
  <si>
    <t>MUNICIPAL</t>
  </si>
  <si>
    <t xml:space="preserve">AVANCE EN LA APLICACION DE LOS RECURSOS ASIGNADOS A LOS PROGRAMAS DE SEGURIDAD PUBLICA, 2011
</t>
  </si>
  <si>
    <t>(CORTE AL 31 DE DICIEMBRE DEL 2015)</t>
  </si>
  <si>
    <t>AVANCE EN LA APLICACION DE LOS RECURSOS ASIGNADOS A LOS PROGRAMAS DE SEGURIDAD PUBLICA, PRESUPUESTO 2012
(CORTE AL 31 DE DICIEMBRE DEL 2015)</t>
  </si>
  <si>
    <t>(PESOS)</t>
  </si>
  <si>
    <t>ENTIDAD FEDERATIVA: Puebla</t>
  </si>
  <si>
    <t>PROGRAMA</t>
  </si>
  <si>
    <t>CAPÍTULO</t>
  </si>
  <si>
    <t>ANEXO TÉCNICO / PROGRAMA CON PRIORIDAD NACIONAL</t>
  </si>
  <si>
    <t>PRESUPUESTO MODIFICADO</t>
  </si>
  <si>
    <t>PAGADO</t>
  </si>
  <si>
    <t>PROASP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</si>
  <si>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</si>
  <si>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</si>
  <si>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</si>
  <si>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</si>
  <si>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</si>
  <si>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</si>
  <si>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</si>
  <si>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</si>
  <si>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</si>
  <si>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 xml:space="preserve">Instrumentación de la Estrategia en el Combate al Secuestro (UECS)     </t>
  </si>
  <si>
    <t xml:space="preserve">Implementación de Centros de Operación Estrategica (COE'S)    </t>
  </si>
  <si>
    <t xml:space="preserve">Huella Balística y Rastreo Computarizado de Armamento (IBIS/ETRACE)     </t>
  </si>
  <si>
    <t>Acceso a la Justicia para las Mujeres</t>
  </si>
  <si>
    <t xml:space="preserve">Nuevo Sitema Judicial Penal    </t>
  </si>
  <si>
    <t xml:space="preserve">Fortalecimiento de las Capacidades Humanas y Tecnológicas del Sistema Penitenciario Nacional   </t>
  </si>
  <si>
    <t>Sistema Nacional de Información (Bases de Datos)</t>
  </si>
  <si>
    <t>Servicios de Llamadas de Emergencia 066 y de Denuncia 089</t>
  </si>
  <si>
    <t>Registro Público Vehicular</t>
  </si>
  <si>
    <t>Unidad de Inteligencia Patrimonial y Económica (UIPE´S)</t>
  </si>
  <si>
    <t>Evaluación de los Distintos Programas o Acciones</t>
  </si>
  <si>
    <t>Fortalecimiento de las Instituciones de Seguridad Pública, Procuración y Administración de Justicia</t>
  </si>
  <si>
    <t>FED</t>
  </si>
  <si>
    <t>EST</t>
  </si>
  <si>
    <t>AVANCE EN LA APLICACION DE LOS RECURSOS ASIGNADOS A LOS PROGRAMAS CON PRIORIDAD NACIONAL EN MATERIA DE SEGURIDAD PUBLICA, 2013
(CORTE AL 31 DE DICIEMBRE DEL 2015 CUARTO INFORME TRIMESTRAL)</t>
  </si>
  <si>
    <t xml:space="preserve">(PESOS) </t>
  </si>
  <si>
    <t>FEDERAL
MUNICIPAL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</si>
  <si>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</si>
  <si>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</si>
  <si>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</si>
  <si>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Nuevo Sistema de Justicia Penal</t>
  </si>
  <si>
    <t>Fortalecimiento de las Capacidades Humanas y Tecnológicas del Sistema Penitenciario Nacional</t>
  </si>
  <si>
    <t>Servicios de Llamadas de Emergencia 066 y de Denuncia Anónima 089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</si>
  <si>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</si>
  <si>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</si>
  <si>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</si>
  <si>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</si>
  <si>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AVANCE EN LA APLICACION DE LOS RECURSOS ASIGNADOS A LOS PROGRAMAS CON PRIORIDAD NACIONAL EN MATERIA DE SEGURIDAD PUBLICA, 2014 
(CORTE AL 31 DE DICIEMBRE DEL 2015 CUARTO INFORME TRIMESTRAL)</t>
  </si>
  <si>
    <t>AVANCE EN LA APLICACION DE LOS RECURSOS ASIGNADOS A LOS PROGRAMAS CON PRIORIDAD NACIONAL EN MATERIA DE SEGURIDAD PUBLICA, 2015 
(CORTE AL 31 DE DICIEMBRE DEL 2015 CUARTO INFORME 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</si>
</sst>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4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36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36"/>
      <color indexed="62"/>
      <name val="Arial"/>
      <family val="2"/>
    </font>
    <font>
      <sz val="18"/>
      <color indexed="62"/>
      <name val="Arial"/>
      <family val="2"/>
    </font>
    <font>
      <sz val="10"/>
      <name val="Gotham Book"/>
      <family val="3"/>
    </font>
    <font>
      <b/>
      <sz val="20"/>
      <name val="Arial"/>
      <family val="2"/>
    </font>
    <font>
      <b/>
      <sz val="18"/>
      <name val="Arial"/>
      <family val="2"/>
    </font>
    <font>
      <sz val="18"/>
      <name val="Gotham Book"/>
      <family val="3"/>
    </font>
    <font>
      <b/>
      <sz val="18"/>
      <color theme="3"/>
      <name val="Arial"/>
      <family val="2"/>
    </font>
    <font>
      <b/>
      <sz val="10"/>
      <color theme="3"/>
      <name val="Gotham Book"/>
      <family val="3"/>
    </font>
    <font>
      <b/>
      <sz val="18"/>
      <color theme="3"/>
      <name val="Gotham Book"/>
      <family val="3"/>
    </font>
    <font>
      <sz val="18"/>
      <color theme="3"/>
      <name val="Arial"/>
      <family val="2"/>
    </font>
    <font>
      <sz val="10"/>
      <color theme="3"/>
      <name val="Gotham Book"/>
      <family val="3"/>
    </font>
    <font>
      <sz val="18"/>
      <color theme="4" tint="-0.499984740745262"/>
      <name val="Arial"/>
      <family val="2"/>
    </font>
    <font>
      <b/>
      <sz val="18"/>
      <color theme="4" tint="-0.499984740745262"/>
      <name val="Arial"/>
      <family val="2"/>
    </font>
    <font>
      <sz val="10"/>
      <color rgb="FFFF0000"/>
      <name val="Gotham Book"/>
      <family val="3"/>
    </font>
    <font>
      <sz val="16"/>
      <color rgb="FFFF0000"/>
      <name val="Gotham Book"/>
      <family val="3"/>
    </font>
    <font>
      <sz val="16"/>
      <name val="Gotham Book"/>
      <family val="3"/>
    </font>
    <font>
      <b/>
      <sz val="16"/>
      <name val="Gotham Book"/>
      <family val="3"/>
    </font>
    <font>
      <sz val="20"/>
      <name val="Gotham Book"/>
      <family val="3"/>
    </font>
    <font>
      <sz val="20"/>
      <name val="Arial"/>
      <family val="2"/>
    </font>
    <font>
      <b/>
      <sz val="10"/>
      <name val="Gotham Book"/>
      <family val="3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41" fontId="2" fillId="0" borderId="0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left" vertical="center" wrapText="1" indent="1"/>
    </xf>
    <xf numFmtId="4" fontId="3" fillId="2" borderId="2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horizontal="right" vertical="center"/>
    </xf>
    <xf numFmtId="41" fontId="5" fillId="0" borderId="1" xfId="2" applyNumberFormat="1" applyFont="1" applyBorder="1" applyAlignment="1">
      <alignment horizontal="left" vertical="center" wrapText="1" indent="2"/>
    </xf>
    <xf numFmtId="4" fontId="5" fillId="0" borderId="2" xfId="2" applyNumberFormat="1" applyFont="1" applyFill="1" applyBorder="1" applyAlignment="1">
      <alignment horizontal="right" vertical="center" wrapText="1"/>
    </xf>
    <xf numFmtId="4" fontId="5" fillId="0" borderId="2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Alignment="1">
      <alignment horizontal="right" vertical="center"/>
    </xf>
    <xf numFmtId="41" fontId="5" fillId="0" borderId="1" xfId="2" applyNumberFormat="1" applyFont="1" applyFill="1" applyBorder="1" applyAlignment="1">
      <alignment horizontal="left" vertical="center" wrapText="1" indent="2"/>
    </xf>
    <xf numFmtId="41" fontId="5" fillId="0" borderId="1" xfId="2" applyNumberFormat="1" applyFont="1" applyBorder="1" applyAlignment="1">
      <alignment horizontal="left" vertical="center" wrapText="1"/>
    </xf>
    <xf numFmtId="4" fontId="5" fillId="0" borderId="2" xfId="2" applyNumberFormat="1" applyFont="1" applyBorder="1" applyAlignment="1">
      <alignment horizontal="right" vertical="center"/>
    </xf>
    <xf numFmtId="41" fontId="3" fillId="2" borderId="1" xfId="2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Alignment="1">
      <alignment vertic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vertical="center" wrapText="1"/>
    </xf>
    <xf numFmtId="4" fontId="3" fillId="0" borderId="2" xfId="2" applyNumberFormat="1" applyFont="1" applyBorder="1" applyAlignment="1">
      <alignment vertical="center"/>
    </xf>
    <xf numFmtId="4" fontId="3" fillId="4" borderId="5" xfId="2" applyNumberFormat="1" applyFont="1" applyFill="1" applyBorder="1" applyAlignment="1">
      <alignment vertical="center"/>
    </xf>
    <xf numFmtId="41" fontId="5" fillId="0" borderId="6" xfId="2" applyNumberFormat="1" applyFont="1" applyBorder="1" applyAlignment="1">
      <alignment horizontal="left" vertical="center" wrapText="1"/>
    </xf>
    <xf numFmtId="0" fontId="3" fillId="0" borderId="7" xfId="2" applyFont="1" applyBorder="1" applyAlignment="1">
      <alignment vertical="center" wrapText="1"/>
    </xf>
    <xf numFmtId="4" fontId="5" fillId="0" borderId="0" xfId="2" applyNumberFormat="1" applyFont="1" applyAlignment="1">
      <alignment vertical="center"/>
    </xf>
    <xf numFmtId="0" fontId="3" fillId="4" borderId="7" xfId="2" applyFont="1" applyFill="1" applyBorder="1" applyAlignment="1">
      <alignment vertical="center"/>
    </xf>
    <xf numFmtId="4" fontId="3" fillId="4" borderId="2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43" fontId="7" fillId="0" borderId="0" xfId="1" applyFont="1" applyFill="1" applyAlignment="1">
      <alignment vertical="center"/>
    </xf>
    <xf numFmtId="0" fontId="1" fillId="0" borderId="0" xfId="2" applyFont="1" applyAlignment="1">
      <alignment vertical="center"/>
    </xf>
    <xf numFmtId="43" fontId="7" fillId="0" borderId="0" xfId="1" applyFont="1" applyFill="1" applyAlignment="1">
      <alignment horizontal="right" vertical="center"/>
    </xf>
    <xf numFmtId="41" fontId="3" fillId="4" borderId="8" xfId="2" applyNumberFormat="1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right" vertical="center" wrapText="1"/>
    </xf>
    <xf numFmtId="0" fontId="8" fillId="0" borderId="0" xfId="2" applyFont="1" applyFill="1" applyAlignment="1">
      <alignment vertical="center"/>
    </xf>
    <xf numFmtId="43" fontId="9" fillId="0" borderId="0" xfId="1" applyFont="1" applyFill="1" applyAlignment="1">
      <alignment vertical="center"/>
    </xf>
    <xf numFmtId="0" fontId="8" fillId="0" borderId="0" xfId="2" applyFont="1" applyAlignment="1">
      <alignment vertical="center"/>
    </xf>
    <xf numFmtId="4" fontId="5" fillId="0" borderId="0" xfId="2" applyNumberFormat="1" applyFont="1" applyFill="1" applyAlignment="1">
      <alignment vertical="center"/>
    </xf>
    <xf numFmtId="4" fontId="3" fillId="0" borderId="4" xfId="2" applyNumberFormat="1" applyFont="1" applyFill="1" applyBorder="1" applyAlignment="1">
      <alignment horizontal="right" vertical="center" wrapText="1"/>
    </xf>
    <xf numFmtId="4" fontId="3" fillId="0" borderId="9" xfId="2" applyNumberFormat="1" applyFont="1" applyFill="1" applyBorder="1" applyAlignment="1">
      <alignment horizontal="right" vertical="center" wrapText="1"/>
    </xf>
    <xf numFmtId="167" fontId="1" fillId="0" borderId="0" xfId="2" applyNumberFormat="1" applyFont="1" applyAlignment="1">
      <alignment vertical="center"/>
    </xf>
    <xf numFmtId="4" fontId="1" fillId="0" borderId="0" xfId="2" applyNumberFormat="1" applyFont="1" applyAlignment="1">
      <alignment vertical="center"/>
    </xf>
    <xf numFmtId="41" fontId="3" fillId="5" borderId="2" xfId="2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4" fontId="11" fillId="0" borderId="2" xfId="2" applyNumberFormat="1" applyFont="1" applyFill="1" applyBorder="1" applyAlignment="1">
      <alignment horizontal="right" vertical="center" wrapText="1"/>
    </xf>
    <xf numFmtId="41" fontId="11" fillId="0" borderId="1" xfId="2" applyNumberFormat="1" applyFont="1" applyFill="1" applyBorder="1" applyAlignment="1">
      <alignment horizontal="left" vertical="center" wrapText="1" indent="2"/>
    </xf>
    <xf numFmtId="4" fontId="11" fillId="0" borderId="2" xfId="2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43" fontId="13" fillId="0" borderId="0" xfId="1" applyFont="1" applyFill="1" applyAlignment="1">
      <alignment vertical="center"/>
    </xf>
    <xf numFmtId="4" fontId="14" fillId="0" borderId="2" xfId="2" applyNumberFormat="1" applyFont="1" applyFill="1" applyBorder="1" applyAlignment="1">
      <alignment horizontal="right" vertical="center"/>
    </xf>
    <xf numFmtId="0" fontId="15" fillId="0" borderId="0" xfId="2" applyFont="1" applyFill="1" applyAlignment="1">
      <alignment horizontal="right" vertical="center"/>
    </xf>
    <xf numFmtId="43" fontId="13" fillId="0" borderId="0" xfId="1" applyFont="1" applyFill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3" fontId="13" fillId="0" borderId="0" xfId="1" applyFont="1" applyFill="1" applyBorder="1" applyAlignment="1">
      <alignment horizontal="right" vertical="center"/>
    </xf>
    <xf numFmtId="4" fontId="14" fillId="0" borderId="0" xfId="2" applyNumberFormat="1" applyFont="1" applyFill="1" applyBorder="1" applyAlignment="1">
      <alignment horizontal="right" vertical="center"/>
    </xf>
    <xf numFmtId="4" fontId="15" fillId="0" borderId="0" xfId="2" applyNumberFormat="1" applyFont="1" applyFill="1" applyAlignment="1">
      <alignment horizontal="right" vertical="center"/>
    </xf>
    <xf numFmtId="0" fontId="11" fillId="0" borderId="1" xfId="2" applyFont="1" applyFill="1" applyBorder="1" applyAlignment="1">
      <alignment horizontal="left" vertical="center" wrapText="1" indent="2"/>
    </xf>
    <xf numFmtId="4" fontId="11" fillId="0" borderId="0" xfId="2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left" vertical="center" wrapText="1" indent="2"/>
    </xf>
    <xf numFmtId="4" fontId="5" fillId="0" borderId="0" xfId="2" applyNumberFormat="1" applyFont="1" applyFill="1" applyBorder="1" applyAlignment="1">
      <alignment horizontal="right" vertical="center" wrapText="1"/>
    </xf>
    <xf numFmtId="41" fontId="3" fillId="5" borderId="2" xfId="2" applyNumberFormat="1" applyFont="1" applyFill="1" applyBorder="1" applyAlignment="1">
      <alignment horizontal="center" vertical="center" wrapText="1"/>
    </xf>
    <xf numFmtId="4" fontId="3" fillId="0" borderId="12" xfId="2" applyNumberFormat="1" applyFont="1" applyFill="1" applyBorder="1" applyAlignment="1">
      <alignment horizontal="right" vertical="center" wrapText="1"/>
    </xf>
    <xf numFmtId="4" fontId="3" fillId="2" borderId="11" xfId="2" applyNumberFormat="1" applyFont="1" applyFill="1" applyBorder="1" applyAlignment="1">
      <alignment horizontal="center" vertical="center"/>
    </xf>
    <xf numFmtId="4" fontId="11" fillId="6" borderId="2" xfId="2" applyNumberFormat="1" applyFont="1" applyFill="1" applyBorder="1" applyAlignment="1">
      <alignment horizontal="right" vertical="center"/>
    </xf>
    <xf numFmtId="4" fontId="3" fillId="0" borderId="0" xfId="2" applyNumberFormat="1" applyFont="1" applyAlignment="1">
      <alignment vertical="center"/>
    </xf>
    <xf numFmtId="4" fontId="11" fillId="6" borderId="2" xfId="2" applyNumberFormat="1" applyFont="1" applyFill="1" applyBorder="1" applyAlignment="1">
      <alignment horizontal="right" vertical="center" wrapText="1"/>
    </xf>
    <xf numFmtId="166" fontId="3" fillId="2" borderId="13" xfId="2" applyNumberFormat="1" applyFont="1" applyFill="1" applyBorder="1" applyAlignment="1">
      <alignment horizontal="center" vertical="center" wrapText="1"/>
    </xf>
    <xf numFmtId="0" fontId="16" fillId="0" borderId="0" xfId="4" applyFont="1" applyAlignment="1">
      <alignment vertical="center"/>
    </xf>
    <xf numFmtId="41" fontId="17" fillId="5" borderId="15" xfId="4" applyNumberFormat="1" applyFont="1" applyFill="1" applyBorder="1" applyAlignment="1">
      <alignment horizontal="center" vertical="center" wrapText="1"/>
    </xf>
    <xf numFmtId="41" fontId="17" fillId="7" borderId="15" xfId="4" applyNumberFormat="1" applyFont="1" applyFill="1" applyBorder="1" applyAlignment="1">
      <alignment horizontal="center" vertical="center" wrapText="1"/>
    </xf>
    <xf numFmtId="0" fontId="18" fillId="8" borderId="20" xfId="4" applyFont="1" applyFill="1" applyBorder="1" applyAlignment="1">
      <alignment horizontal="center" vertical="center"/>
    </xf>
    <xf numFmtId="166" fontId="18" fillId="8" borderId="11" xfId="4" applyNumberFormat="1" applyFont="1" applyFill="1" applyBorder="1" applyAlignment="1">
      <alignment horizontal="left" vertical="center" wrapText="1" indent="1"/>
    </xf>
    <xf numFmtId="4" fontId="18" fillId="8" borderId="2" xfId="4" applyNumberFormat="1" applyFont="1" applyFill="1" applyBorder="1" applyAlignment="1">
      <alignment vertical="center" wrapText="1"/>
    </xf>
    <xf numFmtId="4" fontId="18" fillId="8" borderId="11" xfId="4" applyNumberFormat="1" applyFont="1" applyFill="1" applyBorder="1" applyAlignment="1">
      <alignment horizontal="right" vertical="center" wrapText="1" indent="1"/>
    </xf>
    <xf numFmtId="0" fontId="19" fillId="3" borderId="0" xfId="4" applyFont="1" applyFill="1" applyAlignment="1">
      <alignment horizontal="right" vertical="center"/>
    </xf>
    <xf numFmtId="0" fontId="20" fillId="0" borderId="2" xfId="4" applyFont="1" applyFill="1" applyBorder="1" applyAlignment="1">
      <alignment horizontal="center" vertical="center"/>
    </xf>
    <xf numFmtId="166" fontId="20" fillId="3" borderId="2" xfId="4" applyNumberFormat="1" applyFont="1" applyFill="1" applyBorder="1" applyAlignment="1">
      <alignment horizontal="left" vertical="center" wrapText="1"/>
    </xf>
    <xf numFmtId="4" fontId="20" fillId="0" borderId="2" xfId="4" applyNumberFormat="1" applyFont="1" applyFill="1" applyBorder="1" applyAlignment="1">
      <alignment vertical="center" wrapText="1"/>
    </xf>
    <xf numFmtId="4" fontId="20" fillId="0" borderId="2" xfId="4" applyNumberFormat="1" applyFont="1" applyFill="1" applyBorder="1" applyAlignment="1">
      <alignment horizontal="right" vertical="center" wrapText="1" indent="1"/>
    </xf>
    <xf numFmtId="4" fontId="20" fillId="0" borderId="2" xfId="4" applyNumberFormat="1" applyFont="1" applyFill="1" applyBorder="1" applyAlignment="1">
      <alignment horizontal="right" vertical="center"/>
    </xf>
    <xf numFmtId="4" fontId="20" fillId="6" borderId="2" xfId="4" applyNumberFormat="1" applyFont="1" applyFill="1" applyBorder="1" applyAlignment="1">
      <alignment horizontal="right" vertical="center"/>
    </xf>
    <xf numFmtId="0" fontId="21" fillId="0" borderId="0" xfId="4" applyFont="1" applyAlignment="1">
      <alignment vertical="center"/>
    </xf>
    <xf numFmtId="0" fontId="22" fillId="3" borderId="0" xfId="4" applyFont="1" applyFill="1" applyAlignment="1">
      <alignment horizontal="right" vertical="center"/>
    </xf>
    <xf numFmtId="166" fontId="20" fillId="0" borderId="2" xfId="4" applyNumberFormat="1" applyFont="1" applyFill="1" applyBorder="1" applyAlignment="1">
      <alignment horizontal="left" vertical="center" wrapText="1"/>
    </xf>
    <xf numFmtId="0" fontId="18" fillId="8" borderId="2" xfId="4" applyFont="1" applyFill="1" applyBorder="1" applyAlignment="1">
      <alignment horizontal="center" vertical="center"/>
    </xf>
    <xf numFmtId="166" fontId="18" fillId="8" borderId="2" xfId="4" applyNumberFormat="1" applyFont="1" applyFill="1" applyBorder="1" applyAlignment="1">
      <alignment horizontal="left" vertical="center" wrapText="1" indent="1"/>
    </xf>
    <xf numFmtId="4" fontId="18" fillId="8" borderId="2" xfId="4" applyNumberFormat="1" applyFont="1" applyFill="1" applyBorder="1" applyAlignment="1">
      <alignment horizontal="right" vertical="center" wrapText="1" indent="1"/>
    </xf>
    <xf numFmtId="0" fontId="23" fillId="0" borderId="2" xfId="4" applyFont="1" applyFill="1" applyBorder="1" applyAlignment="1">
      <alignment horizontal="center" vertical="center"/>
    </xf>
    <xf numFmtId="166" fontId="23" fillId="3" borderId="2" xfId="4" applyNumberFormat="1" applyFont="1" applyFill="1" applyBorder="1" applyAlignment="1">
      <alignment horizontal="left" vertical="center" wrapText="1"/>
    </xf>
    <xf numFmtId="4" fontId="23" fillId="0" borderId="2" xfId="4" applyNumberFormat="1" applyFont="1" applyFill="1" applyBorder="1" applyAlignment="1">
      <alignment vertical="center" wrapText="1"/>
    </xf>
    <xf numFmtId="4" fontId="23" fillId="0" borderId="2" xfId="4" applyNumberFormat="1" applyFont="1" applyFill="1" applyBorder="1" applyAlignment="1">
      <alignment horizontal="right" vertical="center" wrapText="1" indent="1"/>
    </xf>
    <xf numFmtId="4" fontId="23" fillId="0" borderId="2" xfId="4" applyNumberFormat="1" applyFont="1" applyFill="1" applyBorder="1" applyAlignment="1">
      <alignment horizontal="right" vertical="center"/>
    </xf>
    <xf numFmtId="4" fontId="23" fillId="6" borderId="2" xfId="4" applyNumberFormat="1" applyFont="1" applyFill="1" applyBorder="1" applyAlignment="1">
      <alignment horizontal="right" vertical="center"/>
    </xf>
    <xf numFmtId="0" fontId="24" fillId="0" borderId="0" xfId="4" applyFont="1" applyAlignment="1">
      <alignment vertical="center"/>
    </xf>
    <xf numFmtId="166" fontId="23" fillId="0" borderId="2" xfId="4" applyNumberFormat="1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166" fontId="4" fillId="0" borderId="2" xfId="4" applyNumberFormat="1" applyFont="1" applyFill="1" applyBorder="1" applyAlignment="1">
      <alignment horizontal="left" vertical="center" wrapText="1"/>
    </xf>
    <xf numFmtId="4" fontId="4" fillId="0" borderId="2" xfId="4" applyNumberFormat="1" applyFont="1" applyFill="1" applyBorder="1" applyAlignment="1">
      <alignment vertical="center" wrapText="1"/>
    </xf>
    <xf numFmtId="4" fontId="4" fillId="0" borderId="2" xfId="4" applyNumberFormat="1" applyFont="1" applyFill="1" applyBorder="1" applyAlignment="1">
      <alignment horizontal="right" vertical="center" wrapText="1" indent="1"/>
    </xf>
    <xf numFmtId="4" fontId="18" fillId="0" borderId="2" xfId="4" applyNumberFormat="1" applyFont="1" applyFill="1" applyBorder="1" applyAlignment="1">
      <alignment horizontal="right" vertical="center" wrapText="1" indent="1"/>
    </xf>
    <xf numFmtId="4" fontId="4" fillId="0" borderId="2" xfId="4" applyNumberFormat="1" applyFont="1" applyFill="1" applyBorder="1" applyAlignment="1">
      <alignment horizontal="right" vertical="center"/>
    </xf>
    <xf numFmtId="0" fontId="25" fillId="0" borderId="2" xfId="4" applyFont="1" applyFill="1" applyBorder="1" applyAlignment="1">
      <alignment horizontal="center" vertical="center"/>
    </xf>
    <xf numFmtId="166" fontId="25" fillId="3" borderId="2" xfId="4" applyNumberFormat="1" applyFont="1" applyFill="1" applyBorder="1" applyAlignment="1">
      <alignment horizontal="left" vertical="center" wrapText="1"/>
    </xf>
    <xf numFmtId="4" fontId="25" fillId="0" borderId="2" xfId="4" applyNumberFormat="1" applyFont="1" applyFill="1" applyBorder="1" applyAlignment="1">
      <alignment vertical="center" wrapText="1"/>
    </xf>
    <xf numFmtId="4" fontId="25" fillId="0" borderId="2" xfId="4" applyNumberFormat="1" applyFont="1" applyFill="1" applyBorder="1" applyAlignment="1">
      <alignment horizontal="right" vertical="center" wrapText="1" indent="1"/>
    </xf>
    <xf numFmtId="4" fontId="26" fillId="0" borderId="2" xfId="4" applyNumberFormat="1" applyFont="1" applyFill="1" applyBorder="1" applyAlignment="1">
      <alignment horizontal="right" vertical="center" wrapText="1" indent="1"/>
    </xf>
    <xf numFmtId="4" fontId="25" fillId="0" borderId="2" xfId="4" applyNumberFormat="1" applyFont="1" applyFill="1" applyBorder="1" applyAlignment="1">
      <alignment horizontal="right" vertical="center"/>
    </xf>
    <xf numFmtId="0" fontId="27" fillId="0" borderId="0" xfId="4" applyFont="1" applyAlignment="1">
      <alignment vertical="center"/>
    </xf>
    <xf numFmtId="0" fontId="27" fillId="0" borderId="0" xfId="4" applyFont="1" applyFill="1" applyAlignment="1">
      <alignment vertical="center"/>
    </xf>
    <xf numFmtId="0" fontId="24" fillId="0" borderId="0" xfId="4" applyFont="1" applyFill="1" applyAlignment="1">
      <alignment vertical="center"/>
    </xf>
    <xf numFmtId="4" fontId="28" fillId="0" borderId="0" xfId="4" applyNumberFormat="1" applyFont="1" applyAlignment="1">
      <alignment vertical="center"/>
    </xf>
    <xf numFmtId="0" fontId="25" fillId="0" borderId="5" xfId="4" applyFont="1" applyFill="1" applyBorder="1" applyAlignment="1">
      <alignment horizontal="center" vertical="center"/>
    </xf>
    <xf numFmtId="166" fontId="25" fillId="0" borderId="2" xfId="4" applyNumberFormat="1" applyFont="1" applyFill="1" applyBorder="1" applyAlignment="1">
      <alignment horizontal="left" vertical="center" wrapText="1"/>
    </xf>
    <xf numFmtId="4" fontId="25" fillId="0" borderId="3" xfId="4" applyNumberFormat="1" applyFont="1" applyFill="1" applyBorder="1" applyAlignment="1">
      <alignment vertical="center" wrapText="1"/>
    </xf>
    <xf numFmtId="4" fontId="25" fillId="0" borderId="3" xfId="4" applyNumberFormat="1" applyFont="1" applyFill="1" applyBorder="1" applyAlignment="1">
      <alignment horizontal="right" vertical="center" wrapText="1" indent="1"/>
    </xf>
    <xf numFmtId="4" fontId="26" fillId="0" borderId="3" xfId="4" applyNumberFormat="1" applyFont="1" applyFill="1" applyBorder="1" applyAlignment="1">
      <alignment horizontal="right" vertical="center" wrapText="1" indent="1"/>
    </xf>
    <xf numFmtId="4" fontId="25" fillId="0" borderId="3" xfId="4" applyNumberFormat="1" applyFont="1" applyFill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41" fontId="18" fillId="5" borderId="15" xfId="4" applyNumberFormat="1" applyFont="1" applyFill="1" applyBorder="1" applyAlignment="1">
      <alignment horizontal="center" vertical="center" wrapText="1"/>
    </xf>
    <xf numFmtId="4" fontId="18" fillId="5" borderId="15" xfId="4" applyNumberFormat="1" applyFont="1" applyFill="1" applyBorder="1" applyAlignment="1">
      <alignment horizontal="right" vertical="center" wrapText="1"/>
    </xf>
    <xf numFmtId="0" fontId="19" fillId="6" borderId="0" xfId="4" applyFont="1" applyFill="1" applyBorder="1" applyAlignment="1">
      <alignment vertical="center"/>
    </xf>
    <xf numFmtId="41" fontId="18" fillId="6" borderId="0" xfId="4" applyNumberFormat="1" applyFont="1" applyFill="1" applyBorder="1" applyAlignment="1">
      <alignment horizontal="center" vertical="center" wrapText="1"/>
    </xf>
    <xf numFmtId="4" fontId="18" fillId="6" borderId="0" xfId="4" applyNumberFormat="1" applyFont="1" applyFill="1" applyBorder="1" applyAlignment="1">
      <alignment horizontal="right" vertical="center" wrapText="1"/>
    </xf>
    <xf numFmtId="0" fontId="16" fillId="6" borderId="0" xfId="4" applyFont="1" applyFill="1" applyAlignment="1">
      <alignment vertical="center"/>
    </xf>
    <xf numFmtId="0" fontId="29" fillId="0" borderId="0" xfId="4" applyFont="1" applyAlignment="1">
      <alignment vertical="center"/>
    </xf>
    <xf numFmtId="0" fontId="30" fillId="0" borderId="0" xfId="4" applyFont="1" applyBorder="1" applyAlignment="1">
      <alignment horizontal="left" vertical="center" wrapText="1"/>
    </xf>
    <xf numFmtId="4" fontId="30" fillId="0" borderId="0" xfId="4" applyNumberFormat="1" applyFont="1" applyBorder="1" applyAlignment="1">
      <alignment horizontal="left" vertical="center" wrapText="1"/>
    </xf>
    <xf numFmtId="0" fontId="18" fillId="0" borderId="0" xfId="2" applyFont="1" applyAlignment="1">
      <alignment vertical="center"/>
    </xf>
    <xf numFmtId="4" fontId="17" fillId="5" borderId="15" xfId="2" applyNumberFormat="1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166" fontId="18" fillId="0" borderId="2" xfId="4" applyNumberFormat="1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18" fillId="0" borderId="4" xfId="2" applyNumberFormat="1" applyFont="1" applyFill="1" applyBorder="1" applyAlignment="1">
      <alignment vertical="center" wrapText="1"/>
    </xf>
    <xf numFmtId="4" fontId="4" fillId="0" borderId="11" xfId="2" applyNumberFormat="1" applyFont="1" applyFill="1" applyBorder="1" applyAlignment="1">
      <alignment vertical="center" wrapText="1"/>
    </xf>
    <xf numFmtId="4" fontId="18" fillId="0" borderId="2" xfId="2" applyNumberFormat="1" applyFont="1" applyFill="1" applyBorder="1" applyAlignment="1">
      <alignment vertical="center" wrapText="1"/>
    </xf>
    <xf numFmtId="4" fontId="18" fillId="0" borderId="11" xfId="2" applyNumberFormat="1" applyFont="1" applyFill="1" applyBorder="1" applyAlignment="1">
      <alignment vertical="center" wrapText="1"/>
    </xf>
    <xf numFmtId="0" fontId="18" fillId="0" borderId="5" xfId="4" applyFont="1" applyFill="1" applyBorder="1" applyAlignment="1">
      <alignment horizontal="center" vertical="center"/>
    </xf>
    <xf numFmtId="4" fontId="18" fillId="0" borderId="5" xfId="2" applyNumberFormat="1" applyFont="1" applyFill="1" applyBorder="1" applyAlignment="1">
      <alignment vertical="center" wrapText="1"/>
    </xf>
    <xf numFmtId="4" fontId="18" fillId="0" borderId="24" xfId="2" applyNumberFormat="1" applyFont="1" applyFill="1" applyBorder="1" applyAlignment="1">
      <alignment vertical="center" wrapText="1"/>
    </xf>
    <xf numFmtId="0" fontId="18" fillId="5" borderId="15" xfId="2" applyFont="1" applyFill="1" applyBorder="1" applyAlignment="1">
      <alignment horizontal="center" vertical="center"/>
    </xf>
    <xf numFmtId="4" fontId="18" fillId="5" borderId="25" xfId="2" applyNumberFormat="1" applyFont="1" applyFill="1" applyBorder="1" applyAlignment="1">
      <alignment vertical="center"/>
    </xf>
    <xf numFmtId="4" fontId="29" fillId="0" borderId="0" xfId="4" applyNumberFormat="1" applyFont="1" applyAlignment="1">
      <alignment vertical="center"/>
    </xf>
    <xf numFmtId="0" fontId="1" fillId="0" borderId="0" xfId="0" applyFont="1"/>
    <xf numFmtId="0" fontId="31" fillId="0" borderId="0" xfId="4" applyFont="1" applyAlignment="1">
      <alignment vertical="center"/>
    </xf>
    <xf numFmtId="0" fontId="32" fillId="0" borderId="0" xfId="0" applyFont="1"/>
    <xf numFmtId="166" fontId="17" fillId="8" borderId="11" xfId="4" applyNumberFormat="1" applyFont="1" applyFill="1" applyBorder="1" applyAlignment="1">
      <alignment horizontal="justify" vertical="center" wrapText="1"/>
    </xf>
    <xf numFmtId="4" fontId="17" fillId="8" borderId="11" xfId="4" applyNumberFormat="1" applyFont="1" applyFill="1" applyBorder="1" applyAlignment="1">
      <alignment horizontal="right" vertical="center" wrapText="1"/>
    </xf>
    <xf numFmtId="166" fontId="32" fillId="3" borderId="2" xfId="4" applyNumberFormat="1" applyFont="1" applyFill="1" applyBorder="1" applyAlignment="1">
      <alignment horizontal="left" vertical="center" wrapText="1"/>
    </xf>
    <xf numFmtId="4" fontId="32" fillId="0" borderId="2" xfId="4" applyNumberFormat="1" applyFont="1" applyFill="1" applyBorder="1" applyAlignment="1">
      <alignment horizontal="right" vertical="center" wrapText="1"/>
    </xf>
    <xf numFmtId="4" fontId="17" fillId="0" borderId="11" xfId="4" applyNumberFormat="1" applyFont="1" applyFill="1" applyBorder="1" applyAlignment="1">
      <alignment horizontal="right" vertical="center" wrapText="1"/>
    </xf>
    <xf numFmtId="166" fontId="32" fillId="0" borderId="2" xfId="4" applyNumberFormat="1" applyFont="1" applyFill="1" applyBorder="1" applyAlignment="1">
      <alignment horizontal="left" vertical="center" wrapText="1"/>
    </xf>
    <xf numFmtId="166" fontId="17" fillId="8" borderId="2" xfId="4" applyNumberFormat="1" applyFont="1" applyFill="1" applyBorder="1" applyAlignment="1">
      <alignment horizontal="justify" vertical="center" wrapText="1"/>
    </xf>
    <xf numFmtId="4" fontId="17" fillId="8" borderId="2" xfId="4" applyNumberFormat="1" applyFont="1" applyFill="1" applyBorder="1" applyAlignment="1">
      <alignment horizontal="right" vertical="center" wrapText="1"/>
    </xf>
    <xf numFmtId="0" fontId="33" fillId="0" borderId="0" xfId="4" applyFont="1" applyAlignment="1">
      <alignment vertical="center"/>
    </xf>
    <xf numFmtId="166" fontId="17" fillId="3" borderId="2" xfId="4" applyNumberFormat="1" applyFont="1" applyFill="1" applyBorder="1" applyAlignment="1">
      <alignment horizontal="left" vertical="center" wrapText="1"/>
    </xf>
    <xf numFmtId="4" fontId="17" fillId="0" borderId="2" xfId="4" applyNumberFormat="1" applyFont="1" applyFill="1" applyBorder="1" applyAlignment="1">
      <alignment horizontal="right" vertical="center" wrapText="1"/>
    </xf>
    <xf numFmtId="0" fontId="34" fillId="0" borderId="0" xfId="0" applyFont="1"/>
    <xf numFmtId="166" fontId="17" fillId="8" borderId="2" xfId="4" applyNumberFormat="1" applyFont="1" applyFill="1" applyBorder="1" applyAlignment="1">
      <alignment horizontal="left" vertical="center" wrapText="1" indent="1"/>
    </xf>
    <xf numFmtId="41" fontId="8" fillId="5" borderId="15" xfId="4" applyNumberFormat="1" applyFont="1" applyFill="1" applyBorder="1" applyAlignment="1">
      <alignment horizontal="center" vertical="center" wrapText="1"/>
    </xf>
    <xf numFmtId="4" fontId="8" fillId="5" borderId="15" xfId="4" applyNumberFormat="1" applyFont="1" applyFill="1" applyBorder="1" applyAlignment="1">
      <alignment horizontal="right" vertical="center" wrapText="1"/>
    </xf>
    <xf numFmtId="0" fontId="18" fillId="0" borderId="0" xfId="4" applyFont="1" applyAlignment="1">
      <alignment vertical="center"/>
    </xf>
    <xf numFmtId="4" fontId="17" fillId="5" borderId="26" xfId="4" applyNumberFormat="1" applyFont="1" applyFill="1" applyBorder="1" applyAlignment="1">
      <alignment horizontal="center" vertical="center"/>
    </xf>
    <xf numFmtId="4" fontId="17" fillId="5" borderId="26" xfId="4" applyNumberFormat="1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/>
    </xf>
    <xf numFmtId="166" fontId="17" fillId="0" borderId="4" xfId="4" applyNumberFormat="1" applyFont="1" applyFill="1" applyBorder="1" applyAlignment="1">
      <alignment horizontal="left" vertical="center" wrapText="1"/>
    </xf>
    <xf numFmtId="4" fontId="32" fillId="0" borderId="4" xfId="4" applyNumberFormat="1" applyFont="1" applyFill="1" applyBorder="1" applyAlignment="1">
      <alignment vertical="center" wrapText="1"/>
    </xf>
    <xf numFmtId="4" fontId="32" fillId="0" borderId="9" xfId="4" applyNumberFormat="1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center" vertical="center"/>
    </xf>
    <xf numFmtId="166" fontId="17" fillId="0" borderId="2" xfId="4" applyNumberFormat="1" applyFont="1" applyFill="1" applyBorder="1" applyAlignment="1">
      <alignment horizontal="left" vertical="center" wrapText="1"/>
    </xf>
    <xf numFmtId="4" fontId="32" fillId="0" borderId="2" xfId="4" applyNumberFormat="1" applyFont="1" applyFill="1" applyBorder="1" applyAlignment="1">
      <alignment vertical="center" wrapText="1"/>
    </xf>
    <xf numFmtId="4" fontId="32" fillId="0" borderId="28" xfId="4" applyNumberFormat="1" applyFont="1" applyFill="1" applyBorder="1" applyAlignment="1">
      <alignment vertical="center" wrapText="1"/>
    </xf>
    <xf numFmtId="0" fontId="18" fillId="0" borderId="8" xfId="4" applyFont="1" applyFill="1" applyBorder="1" applyAlignment="1">
      <alignment horizontal="center" vertical="center"/>
    </xf>
    <xf numFmtId="166" fontId="17" fillId="0" borderId="5" xfId="4" applyNumberFormat="1" applyFont="1" applyFill="1" applyBorder="1" applyAlignment="1">
      <alignment horizontal="left" vertical="center" wrapText="1"/>
    </xf>
    <xf numFmtId="4" fontId="32" fillId="0" borderId="5" xfId="4" applyNumberFormat="1" applyFont="1" applyFill="1" applyBorder="1" applyAlignment="1">
      <alignment vertical="center" wrapText="1"/>
    </xf>
    <xf numFmtId="4" fontId="32" fillId="0" borderId="29" xfId="4" applyNumberFormat="1" applyFont="1" applyFill="1" applyBorder="1" applyAlignment="1">
      <alignment vertical="center" wrapText="1"/>
    </xf>
    <xf numFmtId="0" fontId="8" fillId="5" borderId="27" xfId="4" applyFont="1" applyFill="1" applyBorder="1" applyAlignment="1">
      <alignment horizontal="center" vertical="center"/>
    </xf>
    <xf numFmtId="4" fontId="8" fillId="5" borderId="30" xfId="4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Font="1" applyBorder="1" applyAlignment="1">
      <alignment horizontal="center" vertical="center"/>
    </xf>
    <xf numFmtId="41" fontId="3" fillId="5" borderId="2" xfId="2" applyNumberFormat="1" applyFont="1" applyFill="1" applyBorder="1" applyAlignment="1">
      <alignment horizontal="center" vertical="center" wrapText="1"/>
    </xf>
    <xf numFmtId="41" fontId="3" fillId="5" borderId="10" xfId="2" applyNumberFormat="1" applyFont="1" applyFill="1" applyBorder="1" applyAlignment="1">
      <alignment horizontal="center" vertical="center" wrapText="1"/>
    </xf>
    <xf numFmtId="41" fontId="3" fillId="5" borderId="1" xfId="2" applyNumberFormat="1" applyFont="1" applyFill="1" applyBorder="1" applyAlignment="1">
      <alignment horizontal="center" vertical="center" wrapText="1"/>
    </xf>
    <xf numFmtId="165" fontId="3" fillId="5" borderId="2" xfId="2" applyNumberFormat="1" applyFont="1" applyFill="1" applyBorder="1" applyAlignment="1">
      <alignment horizontal="center" vertical="center" wrapText="1"/>
    </xf>
    <xf numFmtId="41" fontId="17" fillId="7" borderId="15" xfId="4" applyNumberFormat="1" applyFont="1" applyFill="1" applyBorder="1" applyAlignment="1">
      <alignment horizontal="center" vertical="center" wrapText="1"/>
    </xf>
    <xf numFmtId="165" fontId="17" fillId="5" borderId="15" xfId="4" applyNumberFormat="1" applyFont="1" applyFill="1" applyBorder="1" applyAlignment="1">
      <alignment horizontal="center" vertical="center" wrapText="1"/>
    </xf>
    <xf numFmtId="41" fontId="8" fillId="0" borderId="0" xfId="4" applyNumberFormat="1" applyFont="1" applyFill="1" applyBorder="1" applyAlignment="1">
      <alignment horizontal="center" vertical="center" wrapText="1"/>
    </xf>
    <xf numFmtId="164" fontId="8" fillId="0" borderId="0" xfId="4" applyNumberFormat="1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 wrapText="1"/>
    </xf>
    <xf numFmtId="0" fontId="17" fillId="5" borderId="15" xfId="4" applyFont="1" applyFill="1" applyBorder="1" applyAlignment="1">
      <alignment horizontal="center" vertical="center" textRotation="90"/>
    </xf>
    <xf numFmtId="41" fontId="17" fillId="5" borderId="15" xfId="4" applyNumberFormat="1" applyFont="1" applyFill="1" applyBorder="1" applyAlignment="1">
      <alignment horizontal="center" vertical="center" wrapText="1"/>
    </xf>
    <xf numFmtId="165" fontId="17" fillId="5" borderId="16" xfId="4" applyNumberFormat="1" applyFont="1" applyFill="1" applyBorder="1" applyAlignment="1">
      <alignment horizontal="center" vertical="center" wrapText="1"/>
    </xf>
    <xf numFmtId="165" fontId="17" fillId="5" borderId="17" xfId="4" applyNumberFormat="1" applyFont="1" applyFill="1" applyBorder="1" applyAlignment="1">
      <alignment horizontal="center" vertical="center" wrapText="1"/>
    </xf>
    <xf numFmtId="165" fontId="17" fillId="5" borderId="18" xfId="4" applyNumberFormat="1" applyFont="1" applyFill="1" applyBorder="1" applyAlignment="1">
      <alignment horizontal="center" vertical="center" wrapText="1"/>
    </xf>
    <xf numFmtId="0" fontId="18" fillId="8" borderId="23" xfId="4" applyFont="1" applyFill="1" applyBorder="1" applyAlignment="1">
      <alignment horizontal="center" vertical="center"/>
    </xf>
    <xf numFmtId="0" fontId="18" fillId="8" borderId="21" xfId="4" applyFont="1" applyFill="1" applyBorder="1" applyAlignment="1">
      <alignment horizontal="center" vertical="center"/>
    </xf>
    <xf numFmtId="0" fontId="18" fillId="8" borderId="22" xfId="4" applyFont="1" applyFill="1" applyBorder="1" applyAlignment="1">
      <alignment horizontal="center" vertical="center"/>
    </xf>
    <xf numFmtId="0" fontId="18" fillId="8" borderId="19" xfId="4" applyFont="1" applyFill="1" applyBorder="1" applyAlignment="1">
      <alignment horizontal="center" vertical="center"/>
    </xf>
    <xf numFmtId="41" fontId="17" fillId="5" borderId="15" xfId="2" applyNumberFormat="1" applyFont="1" applyFill="1" applyBorder="1" applyAlignment="1">
      <alignment horizontal="center" vertical="center" wrapText="1"/>
    </xf>
    <xf numFmtId="0" fontId="18" fillId="8" borderId="1" xfId="4" applyFont="1" applyFill="1" applyBorder="1" applyAlignment="1">
      <alignment horizontal="center" vertical="center"/>
    </xf>
    <xf numFmtId="0" fontId="18" fillId="8" borderId="8" xfId="4" applyFont="1" applyFill="1" applyBorder="1" applyAlignment="1">
      <alignment horizontal="center" vertical="center"/>
    </xf>
    <xf numFmtId="41" fontId="8" fillId="0" borderId="14" xfId="4" applyNumberFormat="1" applyFont="1" applyFill="1" applyBorder="1" applyAlignment="1">
      <alignment horizontal="center" vertical="center" wrapText="1"/>
    </xf>
    <xf numFmtId="41" fontId="17" fillId="5" borderId="16" xfId="4" applyNumberFormat="1" applyFont="1" applyFill="1" applyBorder="1" applyAlignment="1">
      <alignment horizontal="center" vertical="center" wrapText="1"/>
    </xf>
    <xf numFmtId="41" fontId="17" fillId="5" borderId="17" xfId="4" applyNumberFormat="1" applyFont="1" applyFill="1" applyBorder="1" applyAlignment="1">
      <alignment horizontal="center" vertical="center" wrapText="1"/>
    </xf>
    <xf numFmtId="41" fontId="17" fillId="5" borderId="18" xfId="4" applyNumberFormat="1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2 2 2" xfId="4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5"/>
  <sheetViews>
    <sheetView showGridLines="0" view="pageBreakPreview" zoomScale="20" zoomScaleNormal="30" zoomScaleSheetLayoutView="20" workbookViewId="0">
      <selection activeCell="H22" sqref="H22"/>
    </sheetView>
  </sheetViews>
  <sheetFormatPr baseColWidth="10" defaultColWidth="11.42578125" defaultRowHeight="15"/>
  <cols>
    <col min="1" max="1" width="153.5703125" style="30" customWidth="1"/>
    <col min="2" max="2" width="70.7109375" style="30" customWidth="1"/>
    <col min="3" max="3" width="64.28515625" style="30" customWidth="1"/>
    <col min="4" max="4" width="64.42578125" style="30" customWidth="1"/>
    <col min="5" max="5" width="70" style="30" customWidth="1"/>
    <col min="6" max="6" width="51.42578125" style="30" customWidth="1"/>
    <col min="7" max="7" width="50.7109375" style="30" customWidth="1"/>
    <col min="8" max="8" width="52.85546875" style="30" customWidth="1"/>
    <col min="9" max="9" width="50.7109375" style="30" customWidth="1"/>
    <col min="10" max="10" width="71.42578125" style="30" customWidth="1"/>
    <col min="11" max="11" width="70" style="30" customWidth="1"/>
    <col min="12" max="12" width="67.140625" style="30" customWidth="1"/>
    <col min="13" max="13" width="70" style="30" customWidth="1"/>
    <col min="14" max="14" width="56.42578125" style="30" customWidth="1"/>
    <col min="15" max="15" width="52.85546875" style="30" customWidth="1"/>
    <col min="16" max="17" width="60.7109375" style="30" customWidth="1"/>
    <col min="18" max="18" width="11.42578125" style="28"/>
    <col min="19" max="19" width="46.42578125" style="29" customWidth="1"/>
    <col min="20" max="20" width="50.42578125" style="28" customWidth="1"/>
    <col min="21" max="21" width="14.85546875" style="28" bestFit="1" customWidth="1"/>
    <col min="22" max="97" width="11.42578125" style="28"/>
    <col min="98" max="16384" width="11.42578125" style="30"/>
  </cols>
  <sheetData>
    <row r="1" spans="1:105" ht="90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27"/>
    </row>
    <row r="2" spans="1:105" ht="82.5" customHeight="1">
      <c r="A2" s="178" t="s">
        <v>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7"/>
    </row>
    <row r="3" spans="1:105" ht="86.25" customHeight="1">
      <c r="A3" s="179" t="s">
        <v>72</v>
      </c>
      <c r="B3" s="179"/>
      <c r="C3" s="179"/>
      <c r="D3" s="17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27"/>
    </row>
    <row r="4" spans="1:105" ht="78.75" customHeight="1">
      <c r="A4" s="178" t="s">
        <v>68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27"/>
    </row>
    <row r="5" spans="1:105" ht="11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05" ht="81" customHeight="1">
      <c r="A6" s="182" t="s">
        <v>1</v>
      </c>
      <c r="B6" s="184" t="s">
        <v>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05" ht="124.5" customHeight="1">
      <c r="A7" s="183"/>
      <c r="B7" s="181" t="s">
        <v>69</v>
      </c>
      <c r="C7" s="181"/>
      <c r="D7" s="181"/>
      <c r="E7" s="181"/>
      <c r="F7" s="181" t="s">
        <v>4</v>
      </c>
      <c r="G7" s="181"/>
      <c r="H7" s="181" t="s">
        <v>5</v>
      </c>
      <c r="I7" s="181"/>
      <c r="J7" s="181" t="s">
        <v>6</v>
      </c>
      <c r="K7" s="181"/>
      <c r="L7" s="181"/>
      <c r="M7" s="181"/>
      <c r="N7" s="181" t="s">
        <v>7</v>
      </c>
      <c r="O7" s="181"/>
      <c r="P7" s="181"/>
      <c r="Q7" s="181"/>
    </row>
    <row r="8" spans="1:105" ht="89.25" customHeight="1">
      <c r="A8" s="2"/>
      <c r="B8" s="67" t="s">
        <v>9</v>
      </c>
      <c r="C8" s="67" t="s">
        <v>70</v>
      </c>
      <c r="D8" s="67" t="s">
        <v>10</v>
      </c>
      <c r="E8" s="67" t="s">
        <v>8</v>
      </c>
      <c r="F8" s="63" t="s">
        <v>9</v>
      </c>
      <c r="G8" s="63" t="s">
        <v>10</v>
      </c>
      <c r="H8" s="63" t="s">
        <v>9</v>
      </c>
      <c r="I8" s="63" t="s">
        <v>10</v>
      </c>
      <c r="J8" s="63" t="s">
        <v>9</v>
      </c>
      <c r="K8" s="63" t="s">
        <v>70</v>
      </c>
      <c r="L8" s="63" t="s">
        <v>10</v>
      </c>
      <c r="M8" s="63" t="s">
        <v>8</v>
      </c>
      <c r="N8" s="63" t="s">
        <v>9</v>
      </c>
      <c r="O8" s="63" t="s">
        <v>70</v>
      </c>
      <c r="P8" s="63" t="s">
        <v>10</v>
      </c>
      <c r="Q8" s="63" t="s">
        <v>8</v>
      </c>
    </row>
    <row r="9" spans="1:105" s="5" customFormat="1" ht="187.5" customHeight="1">
      <c r="A9" s="2" t="s">
        <v>11</v>
      </c>
      <c r="B9" s="4">
        <f>SUM(B10:B27)</f>
        <v>81698887</v>
      </c>
      <c r="C9" s="4">
        <f>SUM(C10:C27)</f>
        <v>48009025</v>
      </c>
      <c r="D9" s="4">
        <f>SUM(D10:D27)</f>
        <v>9413964</v>
      </c>
      <c r="E9" s="4">
        <f>SUM(E10:E27)</f>
        <v>139121876</v>
      </c>
      <c r="F9" s="4">
        <f t="shared" ref="F9:P9" si="0">SUM(F10:F27)</f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81698146.899999991</v>
      </c>
      <c r="K9" s="4">
        <f t="shared" si="0"/>
        <v>48009019.769999996</v>
      </c>
      <c r="L9" s="4">
        <f t="shared" si="0"/>
        <v>9411521.5999999996</v>
      </c>
      <c r="M9" s="4">
        <f t="shared" si="0"/>
        <v>139118688.26999998</v>
      </c>
      <c r="N9" s="4">
        <f t="shared" si="0"/>
        <v>740.10000000358559</v>
      </c>
      <c r="O9" s="4">
        <f>+C9-K9</f>
        <v>5.2300000041723251</v>
      </c>
      <c r="P9" s="4">
        <f t="shared" si="0"/>
        <v>2442.3999999999651</v>
      </c>
      <c r="Q9" s="4">
        <f>SUM(Q10:Q27)</f>
        <v>3187.730000007723</v>
      </c>
      <c r="R9" s="28"/>
      <c r="S9" s="2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30"/>
      <c r="CU9" s="30"/>
      <c r="CV9" s="30"/>
      <c r="CW9" s="30"/>
      <c r="CX9" s="30"/>
      <c r="CY9" s="30"/>
      <c r="CZ9" s="30"/>
      <c r="DA9" s="30"/>
    </row>
    <row r="10" spans="1:105" s="48" customFormat="1" ht="99.75" customHeight="1">
      <c r="A10" s="46" t="s">
        <v>12</v>
      </c>
      <c r="B10" s="45">
        <v>15234863</v>
      </c>
      <c r="C10" s="45">
        <v>48009025</v>
      </c>
      <c r="D10" s="45">
        <v>1443469</v>
      </c>
      <c r="E10" s="45">
        <f>SUM(B10:D10)</f>
        <v>64687357</v>
      </c>
      <c r="F10" s="45">
        <v>0</v>
      </c>
      <c r="G10" s="45">
        <v>0</v>
      </c>
      <c r="H10" s="45">
        <v>0</v>
      </c>
      <c r="I10" s="45">
        <v>0</v>
      </c>
      <c r="J10" s="45">
        <v>15234862.52</v>
      </c>
      <c r="K10" s="45">
        <v>48009019.769999996</v>
      </c>
      <c r="L10" s="45">
        <v>1443469</v>
      </c>
      <c r="M10" s="45">
        <f>SUM(J10:L10)</f>
        <v>64687351.289999992</v>
      </c>
      <c r="N10" s="45">
        <f t="shared" ref="N10:N27" si="1">+B10-F10-H10-J10</f>
        <v>0.48000000044703484</v>
      </c>
      <c r="O10" s="45">
        <f t="shared" ref="O10:O60" si="2">+C10-K10</f>
        <v>5.2300000041723251</v>
      </c>
      <c r="P10" s="45">
        <f t="shared" ref="P10:P27" si="3">+D10-G10-I10-L10</f>
        <v>0</v>
      </c>
      <c r="Q10" s="45">
        <f>SUM(N10:P10)</f>
        <v>5.71000000461936</v>
      </c>
      <c r="S10" s="49"/>
    </row>
    <row r="11" spans="1:105" s="28" customFormat="1" ht="30" hidden="1" customHeight="1">
      <c r="A11" s="11" t="s">
        <v>13</v>
      </c>
      <c r="B11" s="7"/>
      <c r="C11" s="7"/>
      <c r="D11" s="7"/>
      <c r="E11" s="7">
        <f>+B11+D11</f>
        <v>0</v>
      </c>
      <c r="F11" s="7"/>
      <c r="G11" s="7"/>
      <c r="H11" s="7"/>
      <c r="I11" s="7">
        <v>0</v>
      </c>
      <c r="J11" s="7"/>
      <c r="K11" s="7"/>
      <c r="L11" s="7"/>
      <c r="M11" s="7"/>
      <c r="N11" s="7">
        <f t="shared" si="1"/>
        <v>0</v>
      </c>
      <c r="O11" s="7">
        <f t="shared" si="2"/>
        <v>0</v>
      </c>
      <c r="P11" s="7">
        <f t="shared" si="3"/>
        <v>0</v>
      </c>
      <c r="Q11" s="7">
        <f t="shared" ref="Q11:Q61" si="4">+N11+O11+P11</f>
        <v>0</v>
      </c>
      <c r="S11" s="29"/>
    </row>
    <row r="12" spans="1:105" s="28" customFormat="1" ht="43.15" hidden="1" customHeight="1">
      <c r="A12" s="11" t="s">
        <v>14</v>
      </c>
      <c r="B12" s="7"/>
      <c r="C12" s="7"/>
      <c r="D12" s="7"/>
      <c r="E12" s="7">
        <f>+B12+D12</f>
        <v>0</v>
      </c>
      <c r="F12" s="8"/>
      <c r="G12" s="8"/>
      <c r="H12" s="8"/>
      <c r="I12" s="7">
        <v>0</v>
      </c>
      <c r="J12" s="7"/>
      <c r="K12" s="7"/>
      <c r="L12" s="7"/>
      <c r="M12" s="7"/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S12" s="29"/>
    </row>
    <row r="13" spans="1:105" s="48" customFormat="1" ht="165" customHeight="1">
      <c r="A13" s="46" t="s">
        <v>15</v>
      </c>
      <c r="B13" s="45">
        <v>12070494</v>
      </c>
      <c r="C13" s="45">
        <v>0</v>
      </c>
      <c r="D13" s="45">
        <v>1673164</v>
      </c>
      <c r="E13" s="45">
        <f t="shared" ref="E13:E27" si="5">SUM(B13:D13)</f>
        <v>13743658</v>
      </c>
      <c r="F13" s="50">
        <v>0</v>
      </c>
      <c r="G13" s="47">
        <v>0</v>
      </c>
      <c r="H13" s="47">
        <v>0</v>
      </c>
      <c r="I13" s="45">
        <v>0</v>
      </c>
      <c r="J13" s="66">
        <v>12069761.449999999</v>
      </c>
      <c r="K13" s="45">
        <v>0</v>
      </c>
      <c r="L13" s="45">
        <v>1673163.04</v>
      </c>
      <c r="M13" s="45">
        <f t="shared" ref="M13:M27" si="6">SUM(J13:L13)</f>
        <v>13742924.489999998</v>
      </c>
      <c r="N13" s="45">
        <f t="shared" si="1"/>
        <v>732.55000000074506</v>
      </c>
      <c r="O13" s="45">
        <f t="shared" si="2"/>
        <v>0</v>
      </c>
      <c r="P13" s="45">
        <f t="shared" si="3"/>
        <v>0.9599999999627471</v>
      </c>
      <c r="Q13" s="45">
        <f t="shared" ref="Q13:Q30" si="7">SUM(N13:P13)</f>
        <v>733.51000000070781</v>
      </c>
      <c r="S13" s="49"/>
    </row>
    <row r="14" spans="1:105" s="48" customFormat="1" ht="158.25" customHeight="1">
      <c r="A14" s="46" t="s">
        <v>16</v>
      </c>
      <c r="B14" s="45">
        <v>0</v>
      </c>
      <c r="C14" s="45">
        <v>0</v>
      </c>
      <c r="D14" s="45">
        <v>82500</v>
      </c>
      <c r="E14" s="45">
        <f t="shared" si="5"/>
        <v>82500</v>
      </c>
      <c r="F14" s="47">
        <v>0</v>
      </c>
      <c r="G14" s="47">
        <v>0</v>
      </c>
      <c r="H14" s="47">
        <v>0</v>
      </c>
      <c r="I14" s="45">
        <v>0</v>
      </c>
      <c r="J14" s="45">
        <v>0</v>
      </c>
      <c r="K14" s="45">
        <v>0</v>
      </c>
      <c r="L14" s="45">
        <v>80058.559999999998</v>
      </c>
      <c r="M14" s="45">
        <f t="shared" si="6"/>
        <v>80058.559999999998</v>
      </c>
      <c r="N14" s="45">
        <f t="shared" si="1"/>
        <v>0</v>
      </c>
      <c r="O14" s="45">
        <f t="shared" si="2"/>
        <v>0</v>
      </c>
      <c r="P14" s="45">
        <f t="shared" si="3"/>
        <v>2441.4400000000023</v>
      </c>
      <c r="Q14" s="45">
        <f t="shared" si="7"/>
        <v>2441.4400000000023</v>
      </c>
      <c r="S14" s="49"/>
    </row>
    <row r="15" spans="1:105" s="28" customFormat="1" ht="30" hidden="1" customHeight="1">
      <c r="A15" s="11" t="s">
        <v>17</v>
      </c>
      <c r="B15" s="7"/>
      <c r="C15" s="7"/>
      <c r="D15" s="7"/>
      <c r="E15" s="7">
        <f t="shared" si="5"/>
        <v>0</v>
      </c>
      <c r="F15" s="8"/>
      <c r="G15" s="8"/>
      <c r="H15" s="8"/>
      <c r="I15" s="7">
        <v>0</v>
      </c>
      <c r="J15" s="7"/>
      <c r="K15" s="7"/>
      <c r="L15" s="7"/>
      <c r="M15" s="7">
        <f t="shared" si="6"/>
        <v>0</v>
      </c>
      <c r="N15" s="7">
        <f t="shared" si="1"/>
        <v>0</v>
      </c>
      <c r="O15" s="7">
        <f t="shared" si="2"/>
        <v>0</v>
      </c>
      <c r="P15" s="7">
        <f t="shared" si="3"/>
        <v>0</v>
      </c>
      <c r="Q15" s="7">
        <f t="shared" si="7"/>
        <v>0</v>
      </c>
      <c r="S15" s="29"/>
    </row>
    <row r="16" spans="1:105" s="28" customFormat="1" ht="63.6" hidden="1" customHeight="1">
      <c r="A16" s="11" t="s">
        <v>18</v>
      </c>
      <c r="B16" s="7"/>
      <c r="C16" s="7"/>
      <c r="D16" s="7"/>
      <c r="E16" s="7">
        <f t="shared" si="5"/>
        <v>0</v>
      </c>
      <c r="F16" s="8"/>
      <c r="G16" s="8"/>
      <c r="H16" s="8"/>
      <c r="I16" s="7">
        <v>0</v>
      </c>
      <c r="J16" s="7"/>
      <c r="K16" s="7"/>
      <c r="L16" s="7"/>
      <c r="M16" s="7">
        <f t="shared" si="6"/>
        <v>0</v>
      </c>
      <c r="N16" s="7">
        <f t="shared" si="1"/>
        <v>0</v>
      </c>
      <c r="O16" s="7">
        <f t="shared" si="2"/>
        <v>0</v>
      </c>
      <c r="P16" s="7">
        <f t="shared" si="3"/>
        <v>0</v>
      </c>
      <c r="Q16" s="7">
        <f t="shared" si="7"/>
        <v>0</v>
      </c>
      <c r="S16" s="29"/>
    </row>
    <row r="17" spans="1:97" s="28" customFormat="1" ht="177" hidden="1">
      <c r="A17" s="11" t="s">
        <v>19</v>
      </c>
      <c r="B17" s="7"/>
      <c r="C17" s="7"/>
      <c r="D17" s="7"/>
      <c r="E17" s="7">
        <f t="shared" si="5"/>
        <v>0</v>
      </c>
      <c r="F17" s="8"/>
      <c r="G17" s="8"/>
      <c r="H17" s="8"/>
      <c r="I17" s="7">
        <v>0</v>
      </c>
      <c r="J17" s="7"/>
      <c r="K17" s="7"/>
      <c r="L17" s="7"/>
      <c r="M17" s="7">
        <f t="shared" si="6"/>
        <v>0</v>
      </c>
      <c r="N17" s="7">
        <f t="shared" si="1"/>
        <v>0</v>
      </c>
      <c r="O17" s="7">
        <f t="shared" si="2"/>
        <v>0</v>
      </c>
      <c r="P17" s="7">
        <f t="shared" si="3"/>
        <v>0</v>
      </c>
      <c r="Q17" s="7">
        <f t="shared" si="7"/>
        <v>0</v>
      </c>
      <c r="S17" s="29"/>
    </row>
    <row r="18" spans="1:97" s="48" customFormat="1" ht="116.25" customHeight="1">
      <c r="A18" s="46" t="s">
        <v>20</v>
      </c>
      <c r="B18" s="45">
        <v>41838497</v>
      </c>
      <c r="C18" s="45">
        <v>0</v>
      </c>
      <c r="D18" s="45">
        <v>211795</v>
      </c>
      <c r="E18" s="45">
        <f t="shared" si="5"/>
        <v>42050292</v>
      </c>
      <c r="F18" s="50">
        <v>0</v>
      </c>
      <c r="G18" s="47">
        <v>0</v>
      </c>
      <c r="H18" s="47">
        <v>0</v>
      </c>
      <c r="I18" s="45">
        <v>0</v>
      </c>
      <c r="J18" s="47">
        <v>41838491.689999998</v>
      </c>
      <c r="K18" s="47">
        <v>0</v>
      </c>
      <c r="L18" s="47">
        <v>211795</v>
      </c>
      <c r="M18" s="47">
        <f t="shared" si="6"/>
        <v>42050286.689999998</v>
      </c>
      <c r="N18" s="45">
        <f t="shared" si="1"/>
        <v>5.3100000023841858</v>
      </c>
      <c r="O18" s="45">
        <f t="shared" si="2"/>
        <v>0</v>
      </c>
      <c r="P18" s="45">
        <f t="shared" si="3"/>
        <v>0</v>
      </c>
      <c r="Q18" s="45">
        <f t="shared" si="7"/>
        <v>5.3100000023841858</v>
      </c>
      <c r="S18" s="49"/>
    </row>
    <row r="19" spans="1:97" s="48" customFormat="1" ht="144.75" customHeight="1">
      <c r="A19" s="46" t="s">
        <v>21</v>
      </c>
      <c r="B19" s="45">
        <v>1499967</v>
      </c>
      <c r="C19" s="45">
        <v>0</v>
      </c>
      <c r="D19" s="45">
        <v>0</v>
      </c>
      <c r="E19" s="45">
        <f t="shared" si="5"/>
        <v>1499967</v>
      </c>
      <c r="F19" s="47">
        <v>0</v>
      </c>
      <c r="G19" s="47">
        <v>0</v>
      </c>
      <c r="H19" s="47">
        <v>0</v>
      </c>
      <c r="I19" s="45">
        <v>0</v>
      </c>
      <c r="J19" s="47">
        <v>1499966.05</v>
      </c>
      <c r="K19" s="47">
        <v>0</v>
      </c>
      <c r="L19" s="47">
        <v>0</v>
      </c>
      <c r="M19" s="47">
        <f t="shared" si="6"/>
        <v>1499966.05</v>
      </c>
      <c r="N19" s="45">
        <f t="shared" si="1"/>
        <v>0.94999999995343387</v>
      </c>
      <c r="O19" s="45">
        <f t="shared" si="2"/>
        <v>0</v>
      </c>
      <c r="P19" s="45">
        <f t="shared" si="3"/>
        <v>0</v>
      </c>
      <c r="Q19" s="45">
        <f t="shared" si="7"/>
        <v>0.94999999995343387</v>
      </c>
      <c r="S19" s="49"/>
    </row>
    <row r="20" spans="1:97" s="48" customFormat="1" ht="88.5">
      <c r="A20" s="46" t="s">
        <v>22</v>
      </c>
      <c r="B20" s="45">
        <v>2493933</v>
      </c>
      <c r="C20" s="45">
        <v>0</v>
      </c>
      <c r="D20" s="45">
        <v>0</v>
      </c>
      <c r="E20" s="45">
        <f t="shared" si="5"/>
        <v>2493933</v>
      </c>
      <c r="F20" s="47">
        <v>0</v>
      </c>
      <c r="G20" s="47">
        <v>0</v>
      </c>
      <c r="H20" s="47">
        <v>0</v>
      </c>
      <c r="I20" s="45">
        <v>0</v>
      </c>
      <c r="J20" s="47">
        <v>2493932.19</v>
      </c>
      <c r="K20" s="47">
        <v>0</v>
      </c>
      <c r="L20" s="47">
        <v>0</v>
      </c>
      <c r="M20" s="47">
        <f t="shared" si="6"/>
        <v>2493932.19</v>
      </c>
      <c r="N20" s="45">
        <f t="shared" si="1"/>
        <v>0.81000000005587935</v>
      </c>
      <c r="O20" s="45">
        <f t="shared" si="2"/>
        <v>0</v>
      </c>
      <c r="P20" s="45">
        <f t="shared" si="3"/>
        <v>0</v>
      </c>
      <c r="Q20" s="45">
        <f t="shared" si="7"/>
        <v>0.81000000005587935</v>
      </c>
      <c r="S20" s="49"/>
    </row>
    <row r="21" spans="1:97" s="28" customFormat="1" ht="110.1" hidden="1" customHeight="1">
      <c r="A21" s="11" t="s">
        <v>23</v>
      </c>
      <c r="B21" s="7"/>
      <c r="C21" s="7"/>
      <c r="D21" s="7"/>
      <c r="E21" s="7">
        <f t="shared" si="5"/>
        <v>0</v>
      </c>
      <c r="F21" s="8">
        <v>0</v>
      </c>
      <c r="G21" s="8">
        <v>0</v>
      </c>
      <c r="H21" s="8">
        <v>0</v>
      </c>
      <c r="I21" s="7">
        <v>0</v>
      </c>
      <c r="J21" s="8">
        <v>0</v>
      </c>
      <c r="K21" s="8"/>
      <c r="L21" s="8">
        <v>0</v>
      </c>
      <c r="M21" s="8">
        <f t="shared" si="6"/>
        <v>0</v>
      </c>
      <c r="N21" s="7">
        <f t="shared" si="1"/>
        <v>0</v>
      </c>
      <c r="O21" s="7">
        <f t="shared" si="2"/>
        <v>0</v>
      </c>
      <c r="P21" s="7">
        <f t="shared" si="3"/>
        <v>0</v>
      </c>
      <c r="Q21" s="7">
        <f t="shared" si="7"/>
        <v>0</v>
      </c>
      <c r="S21" s="29"/>
    </row>
    <row r="22" spans="1:97" s="48" customFormat="1" ht="217.5" customHeight="1">
      <c r="A22" s="46" t="s">
        <v>24</v>
      </c>
      <c r="B22" s="45">
        <v>1161339</v>
      </c>
      <c r="C22" s="45">
        <v>0</v>
      </c>
      <c r="D22" s="45">
        <v>3036</v>
      </c>
      <c r="E22" s="45">
        <f t="shared" si="5"/>
        <v>1164375</v>
      </c>
      <c r="F22" s="47">
        <v>0</v>
      </c>
      <c r="G22" s="47">
        <v>0</v>
      </c>
      <c r="H22" s="47">
        <v>0</v>
      </c>
      <c r="I22" s="45">
        <v>0</v>
      </c>
      <c r="J22" s="47">
        <v>1161339</v>
      </c>
      <c r="K22" s="47">
        <v>0</v>
      </c>
      <c r="L22" s="47">
        <v>3036</v>
      </c>
      <c r="M22" s="47">
        <f t="shared" si="6"/>
        <v>1164375</v>
      </c>
      <c r="N22" s="45">
        <f t="shared" si="1"/>
        <v>0</v>
      </c>
      <c r="O22" s="45">
        <f t="shared" si="2"/>
        <v>0</v>
      </c>
      <c r="P22" s="45">
        <f t="shared" si="3"/>
        <v>0</v>
      </c>
      <c r="Q22" s="45">
        <f t="shared" si="7"/>
        <v>0</v>
      </c>
      <c r="S22" s="49"/>
    </row>
    <row r="23" spans="1:97" s="28" customFormat="1" ht="90" hidden="1" customHeight="1">
      <c r="A23" s="11" t="s">
        <v>25</v>
      </c>
      <c r="B23" s="7"/>
      <c r="C23" s="7"/>
      <c r="D23" s="7"/>
      <c r="E23" s="7">
        <f t="shared" si="5"/>
        <v>0</v>
      </c>
      <c r="F23" s="8">
        <v>0</v>
      </c>
      <c r="G23" s="8">
        <v>0</v>
      </c>
      <c r="H23" s="8">
        <v>0</v>
      </c>
      <c r="I23" s="7">
        <v>0</v>
      </c>
      <c r="J23" s="8">
        <v>0</v>
      </c>
      <c r="K23" s="8"/>
      <c r="L23" s="8">
        <v>0</v>
      </c>
      <c r="M23" s="8">
        <f t="shared" si="6"/>
        <v>0</v>
      </c>
      <c r="N23" s="7">
        <f t="shared" si="1"/>
        <v>0</v>
      </c>
      <c r="O23" s="7">
        <f t="shared" si="2"/>
        <v>0</v>
      </c>
      <c r="P23" s="7">
        <f t="shared" si="3"/>
        <v>0</v>
      </c>
      <c r="Q23" s="7">
        <f t="shared" si="7"/>
        <v>0</v>
      </c>
      <c r="S23" s="29"/>
    </row>
    <row r="24" spans="1:97" s="48" customFormat="1" ht="153.75" customHeight="1">
      <c r="A24" s="46" t="s">
        <v>26</v>
      </c>
      <c r="B24" s="45">
        <v>7399794</v>
      </c>
      <c r="C24" s="45">
        <v>0</v>
      </c>
      <c r="D24" s="45">
        <v>0</v>
      </c>
      <c r="E24" s="45">
        <f t="shared" si="5"/>
        <v>7399794</v>
      </c>
      <c r="F24" s="47"/>
      <c r="G24" s="47">
        <v>0</v>
      </c>
      <c r="H24" s="47">
        <v>0</v>
      </c>
      <c r="I24" s="45">
        <v>0</v>
      </c>
      <c r="J24" s="47">
        <v>7399794</v>
      </c>
      <c r="K24" s="47">
        <v>0</v>
      </c>
      <c r="L24" s="47">
        <v>0</v>
      </c>
      <c r="M24" s="47">
        <f t="shared" si="6"/>
        <v>7399794</v>
      </c>
      <c r="N24" s="45">
        <f t="shared" si="1"/>
        <v>0</v>
      </c>
      <c r="O24" s="45">
        <f t="shared" si="2"/>
        <v>0</v>
      </c>
      <c r="P24" s="45">
        <f t="shared" si="3"/>
        <v>0</v>
      </c>
      <c r="Q24" s="45">
        <f t="shared" si="7"/>
        <v>0</v>
      </c>
      <c r="S24" s="49"/>
    </row>
    <row r="25" spans="1:97" s="28" customFormat="1" ht="110.1" hidden="1" customHeight="1">
      <c r="A25" s="11" t="s">
        <v>27</v>
      </c>
      <c r="B25" s="7"/>
      <c r="C25" s="7"/>
      <c r="D25" s="7"/>
      <c r="E25" s="7">
        <f t="shared" si="5"/>
        <v>0</v>
      </c>
      <c r="F25" s="8">
        <v>0</v>
      </c>
      <c r="G25" s="8">
        <v>0</v>
      </c>
      <c r="H25" s="8">
        <v>0</v>
      </c>
      <c r="I25" s="7">
        <v>0</v>
      </c>
      <c r="J25" s="8">
        <v>0</v>
      </c>
      <c r="K25" s="8"/>
      <c r="L25" s="8">
        <v>0</v>
      </c>
      <c r="M25" s="8">
        <f t="shared" si="6"/>
        <v>0</v>
      </c>
      <c r="N25" s="7">
        <f t="shared" si="1"/>
        <v>0</v>
      </c>
      <c r="O25" s="7">
        <f t="shared" si="2"/>
        <v>0</v>
      </c>
      <c r="P25" s="7">
        <f t="shared" si="3"/>
        <v>0</v>
      </c>
      <c r="Q25" s="7">
        <f t="shared" si="7"/>
        <v>0</v>
      </c>
      <c r="S25" s="29"/>
    </row>
    <row r="26" spans="1:97" s="28" customFormat="1" ht="90" hidden="1" customHeight="1">
      <c r="A26" s="11" t="s">
        <v>28</v>
      </c>
      <c r="B26" s="7"/>
      <c r="C26" s="7"/>
      <c r="D26" s="7"/>
      <c r="E26" s="7">
        <f t="shared" si="5"/>
        <v>0</v>
      </c>
      <c r="F26" s="8">
        <v>0</v>
      </c>
      <c r="G26" s="8">
        <v>0</v>
      </c>
      <c r="H26" s="8">
        <v>0</v>
      </c>
      <c r="I26" s="7">
        <v>0</v>
      </c>
      <c r="J26" s="8">
        <v>0</v>
      </c>
      <c r="K26" s="8"/>
      <c r="L26" s="8">
        <v>0</v>
      </c>
      <c r="M26" s="8">
        <f t="shared" si="6"/>
        <v>0</v>
      </c>
      <c r="N26" s="7">
        <f t="shared" si="1"/>
        <v>0</v>
      </c>
      <c r="O26" s="7">
        <f t="shared" si="2"/>
        <v>0</v>
      </c>
      <c r="P26" s="7">
        <f t="shared" si="3"/>
        <v>0</v>
      </c>
      <c r="Q26" s="7">
        <f t="shared" si="7"/>
        <v>0</v>
      </c>
      <c r="S26" s="29"/>
    </row>
    <row r="27" spans="1:97" s="48" customFormat="1" ht="81.75" customHeight="1">
      <c r="A27" s="46" t="s">
        <v>29</v>
      </c>
      <c r="B27" s="45">
        <v>0</v>
      </c>
      <c r="C27" s="45">
        <v>0</v>
      </c>
      <c r="D27" s="45">
        <v>6000000</v>
      </c>
      <c r="E27" s="45">
        <f t="shared" si="5"/>
        <v>6000000</v>
      </c>
      <c r="F27" s="47">
        <v>0</v>
      </c>
      <c r="G27" s="47">
        <v>0</v>
      </c>
      <c r="H27" s="47">
        <v>0</v>
      </c>
      <c r="I27" s="45">
        <v>0</v>
      </c>
      <c r="J27" s="47">
        <v>0</v>
      </c>
      <c r="K27" s="47">
        <v>0</v>
      </c>
      <c r="L27" s="47">
        <v>6000000</v>
      </c>
      <c r="M27" s="47">
        <f t="shared" si="6"/>
        <v>6000000</v>
      </c>
      <c r="N27" s="45">
        <f t="shared" si="1"/>
        <v>0</v>
      </c>
      <c r="O27" s="45">
        <f t="shared" si="2"/>
        <v>0</v>
      </c>
      <c r="P27" s="45">
        <f t="shared" si="3"/>
        <v>0</v>
      </c>
      <c r="Q27" s="45">
        <f t="shared" si="7"/>
        <v>0</v>
      </c>
      <c r="S27" s="49"/>
    </row>
    <row r="28" spans="1:97" s="10" customFormat="1" ht="105" customHeight="1">
      <c r="A28" s="2" t="s">
        <v>30</v>
      </c>
      <c r="B28" s="4">
        <f>B29+B30</f>
        <v>0</v>
      </c>
      <c r="C28" s="4">
        <f>C29+C30</f>
        <v>0</v>
      </c>
      <c r="D28" s="4">
        <f>D29+D30</f>
        <v>26458273</v>
      </c>
      <c r="E28" s="4">
        <f>E29+E30</f>
        <v>26458273</v>
      </c>
      <c r="F28" s="4">
        <f t="shared" ref="F28:P28" si="8">F29+F30</f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  <c r="K28" s="4">
        <f t="shared" si="8"/>
        <v>0</v>
      </c>
      <c r="L28" s="4">
        <f t="shared" si="8"/>
        <v>26458271.859999999</v>
      </c>
      <c r="M28" s="4">
        <f>SUM(M29:M30)</f>
        <v>26458271.859999999</v>
      </c>
      <c r="N28" s="4">
        <f t="shared" si="8"/>
        <v>0</v>
      </c>
      <c r="O28" s="4">
        <f t="shared" si="2"/>
        <v>0</v>
      </c>
      <c r="P28" s="4">
        <f t="shared" si="8"/>
        <v>1.1399999987334013</v>
      </c>
      <c r="Q28" s="4">
        <f>SUM(Q29:Q30)</f>
        <v>1.1399999987334013</v>
      </c>
      <c r="R28" s="9"/>
      <c r="S28" s="3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51" customFormat="1" ht="90" customHeight="1">
      <c r="A29" s="46" t="s">
        <v>31</v>
      </c>
      <c r="B29" s="45">
        <v>0</v>
      </c>
      <c r="C29" s="45">
        <v>0</v>
      </c>
      <c r="D29" s="45">
        <v>17559595</v>
      </c>
      <c r="E29" s="47">
        <f t="shared" ref="E29:E30" si="9">SUM(B29:D29)</f>
        <v>17559595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17559594.170000002</v>
      </c>
      <c r="M29" s="47">
        <f t="shared" ref="M29:M30" si="10">SUM(J29:L29)</f>
        <v>17559594.170000002</v>
      </c>
      <c r="N29" s="47">
        <f>+B29-F29-H29-J29</f>
        <v>0</v>
      </c>
      <c r="O29" s="47">
        <f t="shared" si="2"/>
        <v>0</v>
      </c>
      <c r="P29" s="47">
        <f>+D29-G29-I29-L29</f>
        <v>0.82999999821186066</v>
      </c>
      <c r="Q29" s="47">
        <f t="shared" si="7"/>
        <v>0.82999999821186066</v>
      </c>
      <c r="S29" s="52"/>
    </row>
    <row r="30" spans="1:97" s="48" customFormat="1" ht="90" customHeight="1">
      <c r="A30" s="46" t="s">
        <v>32</v>
      </c>
      <c r="B30" s="45"/>
      <c r="C30" s="45"/>
      <c r="D30" s="45">
        <v>8898678</v>
      </c>
      <c r="E30" s="47">
        <f t="shared" si="9"/>
        <v>8898678</v>
      </c>
      <c r="F30" s="47">
        <v>0</v>
      </c>
      <c r="G30" s="47">
        <v>0</v>
      </c>
      <c r="H30" s="47">
        <v>0</v>
      </c>
      <c r="I30" s="45">
        <v>0</v>
      </c>
      <c r="J30" s="45">
        <v>0</v>
      </c>
      <c r="K30" s="45">
        <v>0</v>
      </c>
      <c r="L30" s="45">
        <v>8898677.6899999995</v>
      </c>
      <c r="M30" s="45">
        <f t="shared" si="10"/>
        <v>8898677.6899999995</v>
      </c>
      <c r="N30" s="45">
        <f>+B30-F30-H30-J30</f>
        <v>0</v>
      </c>
      <c r="O30" s="45">
        <f t="shared" si="2"/>
        <v>0</v>
      </c>
      <c r="P30" s="45">
        <f>+D30-G30-I30-L30</f>
        <v>0.31000000052154064</v>
      </c>
      <c r="Q30" s="45">
        <f t="shared" si="7"/>
        <v>0.31000000052154064</v>
      </c>
      <c r="S30" s="49"/>
    </row>
    <row r="31" spans="1:97" ht="42" hidden="1" customHeight="1">
      <c r="A31" s="12" t="s">
        <v>33</v>
      </c>
      <c r="B31" s="22"/>
      <c r="C31" s="22"/>
      <c r="D31" s="22"/>
      <c r="E31" s="13">
        <v>0</v>
      </c>
      <c r="F31" s="13"/>
      <c r="G31" s="13"/>
      <c r="H31" s="13"/>
      <c r="I31" s="7">
        <v>0</v>
      </c>
      <c r="J31" s="7">
        <v>0</v>
      </c>
      <c r="K31" s="7"/>
      <c r="L31" s="7"/>
      <c r="M31" s="7"/>
      <c r="N31" s="7"/>
      <c r="O31" s="7">
        <f t="shared" si="2"/>
        <v>0</v>
      </c>
      <c r="P31" s="7"/>
      <c r="Q31" s="7">
        <f t="shared" si="4"/>
        <v>0</v>
      </c>
    </row>
    <row r="32" spans="1:97" s="10" customFormat="1" ht="90" customHeight="1">
      <c r="A32" s="14" t="s">
        <v>34</v>
      </c>
      <c r="B32" s="4">
        <f>SUM(B33:B44)</f>
        <v>31017401</v>
      </c>
      <c r="C32" s="4">
        <f>SUM(C33:C44)</f>
        <v>5166472</v>
      </c>
      <c r="D32" s="4">
        <f>SUM(D33:D44)</f>
        <v>11994334</v>
      </c>
      <c r="E32" s="4">
        <f>SUM(E33:E44)</f>
        <v>48178207</v>
      </c>
      <c r="F32" s="4">
        <f t="shared" ref="F32:P32" si="11">SUM(F33:F44)</f>
        <v>0</v>
      </c>
      <c r="G32" s="4">
        <f t="shared" si="11"/>
        <v>0</v>
      </c>
      <c r="H32" s="4">
        <f t="shared" si="11"/>
        <v>0</v>
      </c>
      <c r="I32" s="4">
        <f t="shared" si="11"/>
        <v>0</v>
      </c>
      <c r="J32" s="4">
        <f t="shared" si="11"/>
        <v>30531305.450000003</v>
      </c>
      <c r="K32" s="4">
        <f t="shared" si="11"/>
        <v>5166471.4800000004</v>
      </c>
      <c r="L32" s="4">
        <f>SUM(L33:L44)</f>
        <v>11897480.92</v>
      </c>
      <c r="M32" s="4">
        <f>SUM(M33:M41)</f>
        <v>47595257.850000009</v>
      </c>
      <c r="N32" s="4">
        <f t="shared" si="11"/>
        <v>486095.54999999941</v>
      </c>
      <c r="O32" s="4">
        <f t="shared" si="2"/>
        <v>0.51999999955296516</v>
      </c>
      <c r="P32" s="4">
        <f t="shared" si="11"/>
        <v>96853.080000000933</v>
      </c>
      <c r="Q32" s="4">
        <f>SUM(Q33:Q41)</f>
        <v>582949.15000000026</v>
      </c>
      <c r="R32" s="9"/>
      <c r="S32" s="31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51" customFormat="1" ht="88.5">
      <c r="A33" s="46" t="s">
        <v>35</v>
      </c>
      <c r="B33" s="47">
        <v>20763</v>
      </c>
      <c r="C33" s="47">
        <v>0</v>
      </c>
      <c r="D33" s="47">
        <v>0</v>
      </c>
      <c r="E33" s="47">
        <f t="shared" ref="E33:E41" si="12">SUM(B33:D33)</f>
        <v>20763</v>
      </c>
      <c r="F33" s="47">
        <v>0</v>
      </c>
      <c r="G33" s="47">
        <v>0</v>
      </c>
      <c r="H33" s="47">
        <v>0</v>
      </c>
      <c r="I33" s="47">
        <v>0</v>
      </c>
      <c r="J33" s="47">
        <v>20762.560000000001</v>
      </c>
      <c r="K33" s="47">
        <v>0</v>
      </c>
      <c r="L33" s="47">
        <v>0</v>
      </c>
      <c r="M33" s="47">
        <f t="shared" ref="M33:M41" si="13">SUM(J33:L33)</f>
        <v>20762.560000000001</v>
      </c>
      <c r="N33" s="47">
        <f t="shared" ref="N33:N44" si="14">+B33-F33-H33-J33</f>
        <v>0.43999999999869033</v>
      </c>
      <c r="O33" s="47">
        <f t="shared" si="2"/>
        <v>0</v>
      </c>
      <c r="P33" s="47">
        <f t="shared" ref="P33:P44" si="15">+D33-G33-I33-L33</f>
        <v>0</v>
      </c>
      <c r="Q33" s="47">
        <f t="shared" ref="Q33:Q41" si="16">SUM(N33:P33)</f>
        <v>0.43999999999869033</v>
      </c>
      <c r="S33" s="52"/>
    </row>
    <row r="34" spans="1:97" s="51" customFormat="1" ht="88.5">
      <c r="A34" s="46" t="s">
        <v>36</v>
      </c>
      <c r="B34" s="47">
        <v>2267378</v>
      </c>
      <c r="C34" s="47">
        <v>598041</v>
      </c>
      <c r="D34" s="47">
        <v>0</v>
      </c>
      <c r="E34" s="47">
        <f t="shared" si="12"/>
        <v>2865419</v>
      </c>
      <c r="F34" s="47">
        <v>0</v>
      </c>
      <c r="G34" s="47">
        <v>0</v>
      </c>
      <c r="H34" s="47">
        <v>0</v>
      </c>
      <c r="I34" s="47">
        <v>0</v>
      </c>
      <c r="J34" s="50">
        <v>2267376.5</v>
      </c>
      <c r="K34" s="50">
        <v>598041</v>
      </c>
      <c r="L34" s="47">
        <v>0</v>
      </c>
      <c r="M34" s="47">
        <f t="shared" si="13"/>
        <v>2865417.5</v>
      </c>
      <c r="N34" s="47">
        <f t="shared" si="14"/>
        <v>1.5</v>
      </c>
      <c r="O34" s="47">
        <f t="shared" si="2"/>
        <v>0</v>
      </c>
      <c r="P34" s="47">
        <f t="shared" si="15"/>
        <v>0</v>
      </c>
      <c r="Q34" s="47">
        <f t="shared" si="16"/>
        <v>1.5</v>
      </c>
      <c r="S34" s="53"/>
      <c r="T34" s="53"/>
    </row>
    <row r="35" spans="1:97" s="51" customFormat="1" ht="90" customHeight="1">
      <c r="A35" s="46" t="s">
        <v>37</v>
      </c>
      <c r="B35" s="47">
        <v>11061739</v>
      </c>
      <c r="C35" s="47">
        <v>2810661</v>
      </c>
      <c r="D35" s="47">
        <v>0</v>
      </c>
      <c r="E35" s="47">
        <f t="shared" si="12"/>
        <v>13872400</v>
      </c>
      <c r="F35" s="47">
        <v>0</v>
      </c>
      <c r="G35" s="47">
        <v>0</v>
      </c>
      <c r="H35" s="47">
        <v>0</v>
      </c>
      <c r="I35" s="47">
        <v>0</v>
      </c>
      <c r="J35" s="50">
        <v>11061738.26</v>
      </c>
      <c r="K35" s="50">
        <v>2810661</v>
      </c>
      <c r="L35" s="47">
        <v>0</v>
      </c>
      <c r="M35" s="47">
        <f t="shared" si="13"/>
        <v>13872399.26</v>
      </c>
      <c r="N35" s="47">
        <f t="shared" si="14"/>
        <v>0.74000000022351742</v>
      </c>
      <c r="O35" s="47">
        <f t="shared" si="2"/>
        <v>0</v>
      </c>
      <c r="P35" s="47">
        <f t="shared" si="15"/>
        <v>0</v>
      </c>
      <c r="Q35" s="47">
        <f t="shared" si="16"/>
        <v>0.74000000022351742</v>
      </c>
      <c r="S35" s="53"/>
      <c r="T35" s="53"/>
    </row>
    <row r="36" spans="1:97" s="51" customFormat="1" ht="127.5" customHeight="1">
      <c r="A36" s="46" t="s">
        <v>38</v>
      </c>
      <c r="B36" s="47">
        <v>440000</v>
      </c>
      <c r="C36" s="47"/>
      <c r="D36" s="47">
        <v>0</v>
      </c>
      <c r="E36" s="47">
        <f t="shared" si="12"/>
        <v>440000</v>
      </c>
      <c r="F36" s="47">
        <v>0</v>
      </c>
      <c r="G36" s="47">
        <v>0</v>
      </c>
      <c r="H36" s="47">
        <v>0</v>
      </c>
      <c r="I36" s="47">
        <v>0</v>
      </c>
      <c r="J36" s="47">
        <v>440000</v>
      </c>
      <c r="K36" s="47">
        <v>0</v>
      </c>
      <c r="L36" s="47">
        <v>0</v>
      </c>
      <c r="M36" s="47">
        <f t="shared" si="13"/>
        <v>440000</v>
      </c>
      <c r="N36" s="47">
        <f t="shared" si="14"/>
        <v>0</v>
      </c>
      <c r="O36" s="47">
        <f t="shared" si="2"/>
        <v>0</v>
      </c>
      <c r="P36" s="47">
        <f t="shared" si="15"/>
        <v>0</v>
      </c>
      <c r="Q36" s="47">
        <f t="shared" si="16"/>
        <v>0</v>
      </c>
      <c r="S36" s="54"/>
      <c r="T36" s="55"/>
    </row>
    <row r="37" spans="1:97" s="51" customFormat="1" ht="147" customHeight="1">
      <c r="A37" s="46" t="s">
        <v>39</v>
      </c>
      <c r="B37" s="47">
        <v>11085762</v>
      </c>
      <c r="C37" s="47">
        <v>96275</v>
      </c>
      <c r="D37" s="47">
        <v>3127378</v>
      </c>
      <c r="E37" s="47">
        <f t="shared" si="12"/>
        <v>14309415</v>
      </c>
      <c r="F37" s="47">
        <v>0</v>
      </c>
      <c r="G37" s="47">
        <v>0</v>
      </c>
      <c r="H37" s="47">
        <v>0</v>
      </c>
      <c r="I37" s="47">
        <v>0</v>
      </c>
      <c r="J37" s="47">
        <v>10618173.300000001</v>
      </c>
      <c r="K37" s="47">
        <v>96275</v>
      </c>
      <c r="L37" s="47">
        <v>3030525.3</v>
      </c>
      <c r="M37" s="47">
        <f t="shared" si="13"/>
        <v>13744973.600000001</v>
      </c>
      <c r="N37" s="47">
        <f t="shared" si="14"/>
        <v>467588.69999999925</v>
      </c>
      <c r="O37" s="47">
        <f t="shared" si="2"/>
        <v>0</v>
      </c>
      <c r="P37" s="47">
        <f t="shared" si="15"/>
        <v>96852.700000000186</v>
      </c>
      <c r="Q37" s="47">
        <f t="shared" si="16"/>
        <v>564441.39999999944</v>
      </c>
      <c r="S37" s="52"/>
    </row>
    <row r="38" spans="1:97" s="51" customFormat="1" ht="90" customHeight="1">
      <c r="A38" s="46" t="s">
        <v>40</v>
      </c>
      <c r="B38" s="47">
        <v>0</v>
      </c>
      <c r="C38" s="47">
        <v>0</v>
      </c>
      <c r="D38" s="47">
        <v>8594416</v>
      </c>
      <c r="E38" s="47">
        <f t="shared" si="12"/>
        <v>8594416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8594415.6999999993</v>
      </c>
      <c r="M38" s="47">
        <f t="shared" si="13"/>
        <v>8594415.6999999993</v>
      </c>
      <c r="N38" s="47">
        <f t="shared" si="14"/>
        <v>0</v>
      </c>
      <c r="O38" s="47">
        <f t="shared" si="2"/>
        <v>0</v>
      </c>
      <c r="P38" s="47">
        <f t="shared" si="15"/>
        <v>0.30000000074505806</v>
      </c>
      <c r="Q38" s="47">
        <f t="shared" si="16"/>
        <v>0.30000000074505806</v>
      </c>
      <c r="S38" s="52"/>
    </row>
    <row r="39" spans="1:97" s="51" customFormat="1" ht="90" customHeight="1">
      <c r="A39" s="46" t="s">
        <v>41</v>
      </c>
      <c r="B39" s="47">
        <v>379748</v>
      </c>
      <c r="C39" s="47">
        <v>0</v>
      </c>
      <c r="D39" s="47">
        <v>76526</v>
      </c>
      <c r="E39" s="47">
        <f t="shared" si="12"/>
        <v>456274</v>
      </c>
      <c r="F39" s="47">
        <v>0</v>
      </c>
      <c r="G39" s="47">
        <v>0</v>
      </c>
      <c r="H39" s="47">
        <v>0</v>
      </c>
      <c r="I39" s="47">
        <v>0</v>
      </c>
      <c r="J39" s="47">
        <v>379748</v>
      </c>
      <c r="K39" s="47">
        <v>0</v>
      </c>
      <c r="L39" s="47">
        <v>76525.919999999998</v>
      </c>
      <c r="M39" s="47">
        <f t="shared" si="13"/>
        <v>456273.91999999998</v>
      </c>
      <c r="N39" s="47">
        <f t="shared" si="14"/>
        <v>0</v>
      </c>
      <c r="O39" s="47">
        <f t="shared" si="2"/>
        <v>0</v>
      </c>
      <c r="P39" s="47">
        <f t="shared" si="15"/>
        <v>8.000000000174623E-2</v>
      </c>
      <c r="Q39" s="47">
        <f t="shared" si="16"/>
        <v>8.000000000174623E-2</v>
      </c>
      <c r="S39" s="52"/>
    </row>
    <row r="40" spans="1:97" s="9" customFormat="1" ht="44.25" hidden="1" customHeight="1">
      <c r="A40" s="11" t="s">
        <v>42</v>
      </c>
      <c r="B40" s="8"/>
      <c r="C40" s="8"/>
      <c r="D40" s="8"/>
      <c r="E40" s="8">
        <f t="shared" si="12"/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/>
      <c r="L40" s="8">
        <v>0</v>
      </c>
      <c r="M40" s="8">
        <f t="shared" si="13"/>
        <v>0</v>
      </c>
      <c r="N40" s="8">
        <f t="shared" si="14"/>
        <v>0</v>
      </c>
      <c r="O40" s="8">
        <f t="shared" si="2"/>
        <v>0</v>
      </c>
      <c r="P40" s="8">
        <f t="shared" si="15"/>
        <v>0</v>
      </c>
      <c r="Q40" s="8">
        <f t="shared" si="16"/>
        <v>0</v>
      </c>
      <c r="S40" s="31"/>
    </row>
    <row r="41" spans="1:97" s="51" customFormat="1" ht="90" customHeight="1">
      <c r="A41" s="46" t="s">
        <v>43</v>
      </c>
      <c r="B41" s="47">
        <v>5762011</v>
      </c>
      <c r="C41" s="47">
        <v>1661495</v>
      </c>
      <c r="D41" s="47">
        <v>196014</v>
      </c>
      <c r="E41" s="47">
        <f t="shared" si="12"/>
        <v>7619520</v>
      </c>
      <c r="F41" s="47">
        <v>0</v>
      </c>
      <c r="G41" s="47">
        <v>0</v>
      </c>
      <c r="H41" s="47">
        <v>0</v>
      </c>
      <c r="I41" s="47">
        <v>0</v>
      </c>
      <c r="J41" s="47">
        <v>5743506.8300000001</v>
      </c>
      <c r="K41" s="47">
        <v>1661494.48</v>
      </c>
      <c r="L41" s="47">
        <v>196014</v>
      </c>
      <c r="M41" s="47">
        <f t="shared" si="13"/>
        <v>7601015.3100000005</v>
      </c>
      <c r="N41" s="47">
        <f t="shared" si="14"/>
        <v>18504.169999999925</v>
      </c>
      <c r="O41" s="47">
        <f t="shared" si="2"/>
        <v>0.52000000001862645</v>
      </c>
      <c r="P41" s="47">
        <f t="shared" si="15"/>
        <v>0</v>
      </c>
      <c r="Q41" s="47">
        <f t="shared" si="16"/>
        <v>18504.689999999944</v>
      </c>
    </row>
    <row r="42" spans="1:97" s="9" customFormat="1" ht="132.75" hidden="1" customHeight="1">
      <c r="A42" s="11" t="s">
        <v>44</v>
      </c>
      <c r="B42" s="8">
        <v>0</v>
      </c>
      <c r="C42" s="8"/>
      <c r="D42" s="8"/>
      <c r="E42" s="8">
        <f t="shared" ref="E42:E44" si="17">+B42+D42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/>
      <c r="L42" s="8">
        <v>0</v>
      </c>
      <c r="M42" s="8"/>
      <c r="N42" s="8">
        <f t="shared" si="14"/>
        <v>0</v>
      </c>
      <c r="O42" s="8">
        <f t="shared" si="2"/>
        <v>0</v>
      </c>
      <c r="P42" s="8">
        <f t="shared" si="15"/>
        <v>0</v>
      </c>
      <c r="Q42" s="8">
        <f t="shared" si="4"/>
        <v>0</v>
      </c>
      <c r="S42" s="31"/>
    </row>
    <row r="43" spans="1:97" s="9" customFormat="1" ht="88.5" hidden="1" customHeight="1">
      <c r="A43" s="11" t="s">
        <v>45</v>
      </c>
      <c r="B43" s="8"/>
      <c r="C43" s="8"/>
      <c r="D43" s="8"/>
      <c r="E43" s="8">
        <f t="shared" si="17"/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/>
      <c r="L43" s="8">
        <v>0</v>
      </c>
      <c r="M43" s="8"/>
      <c r="N43" s="8">
        <f t="shared" si="14"/>
        <v>0</v>
      </c>
      <c r="O43" s="8">
        <f t="shared" si="2"/>
        <v>0</v>
      </c>
      <c r="P43" s="8">
        <f t="shared" si="15"/>
        <v>0</v>
      </c>
      <c r="Q43" s="8">
        <f t="shared" si="4"/>
        <v>0</v>
      </c>
      <c r="S43" s="31"/>
    </row>
    <row r="44" spans="1:97" s="10" customFormat="1" ht="88.5" hidden="1" customHeight="1">
      <c r="A44" s="6" t="s">
        <v>46</v>
      </c>
      <c r="B44" s="8"/>
      <c r="C44" s="8"/>
      <c r="D44" s="8"/>
      <c r="E44" s="8">
        <f t="shared" si="17"/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/>
      <c r="L44" s="8">
        <v>0</v>
      </c>
      <c r="M44" s="8"/>
      <c r="N44" s="8">
        <f t="shared" si="14"/>
        <v>0</v>
      </c>
      <c r="O44" s="8">
        <f t="shared" si="2"/>
        <v>0</v>
      </c>
      <c r="P44" s="8">
        <f t="shared" si="15"/>
        <v>0</v>
      </c>
      <c r="Q44" s="8">
        <f t="shared" si="4"/>
        <v>0</v>
      </c>
      <c r="R44" s="9"/>
      <c r="S44" s="31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0" customFormat="1" ht="90" customHeight="1">
      <c r="A45" s="14" t="s">
        <v>47</v>
      </c>
      <c r="B45" s="4">
        <f t="shared" ref="B45:N45" si="18">SUM(B46:B50)</f>
        <v>8778607</v>
      </c>
      <c r="C45" s="4">
        <f t="shared" si="18"/>
        <v>0</v>
      </c>
      <c r="D45" s="4">
        <f t="shared" si="18"/>
        <v>0</v>
      </c>
      <c r="E45" s="4">
        <f t="shared" si="18"/>
        <v>8778607</v>
      </c>
      <c r="F45" s="4">
        <f t="shared" si="18"/>
        <v>0</v>
      </c>
      <c r="G45" s="4">
        <f t="shared" si="18"/>
        <v>0</v>
      </c>
      <c r="H45" s="4">
        <f t="shared" si="18"/>
        <v>0</v>
      </c>
      <c r="I45" s="4">
        <f t="shared" si="18"/>
        <v>0</v>
      </c>
      <c r="J45" s="4">
        <f t="shared" si="18"/>
        <v>8778602.9900000002</v>
      </c>
      <c r="K45" s="4">
        <f t="shared" si="18"/>
        <v>0</v>
      </c>
      <c r="L45" s="4">
        <f t="shared" si="18"/>
        <v>0</v>
      </c>
      <c r="M45" s="4">
        <f>SUM(M46:M48)</f>
        <v>8778602.9900000002</v>
      </c>
      <c r="N45" s="4">
        <f t="shared" si="18"/>
        <v>4.0100000002421439</v>
      </c>
      <c r="O45" s="4">
        <f t="shared" si="2"/>
        <v>0</v>
      </c>
      <c r="P45" s="4">
        <f>SUM(P46:P50)</f>
        <v>0</v>
      </c>
      <c r="Q45" s="4">
        <f>SUM(Q46:Q48)</f>
        <v>4.0100000002421439</v>
      </c>
      <c r="R45" s="9"/>
      <c r="S45" s="3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</row>
    <row r="46" spans="1:97" s="51" customFormat="1" ht="120" customHeight="1">
      <c r="A46" s="46" t="s">
        <v>48</v>
      </c>
      <c r="B46" s="47">
        <v>5388749</v>
      </c>
      <c r="C46" s="47">
        <v>0</v>
      </c>
      <c r="D46" s="47">
        <v>0</v>
      </c>
      <c r="E46" s="64">
        <f t="shared" ref="E46:E48" si="19">SUM(B46:D46)</f>
        <v>5388749</v>
      </c>
      <c r="F46" s="47">
        <v>0</v>
      </c>
      <c r="G46" s="47">
        <v>0</v>
      </c>
      <c r="H46" s="47">
        <v>0</v>
      </c>
      <c r="I46" s="47">
        <v>0</v>
      </c>
      <c r="J46" s="47">
        <v>5388748.4199999999</v>
      </c>
      <c r="K46" s="47"/>
      <c r="L46" s="47">
        <v>0</v>
      </c>
      <c r="M46" s="47">
        <f t="shared" ref="M46:M48" si="20">SUM(J46:L46)</f>
        <v>5388748.4199999999</v>
      </c>
      <c r="N46" s="64">
        <f>+B46-F46-H46-J46</f>
        <v>0.58000000007450581</v>
      </c>
      <c r="O46" s="47">
        <f t="shared" si="2"/>
        <v>0</v>
      </c>
      <c r="P46" s="47">
        <f>+D46-G46-I46-L46</f>
        <v>0</v>
      </c>
      <c r="Q46" s="64">
        <f t="shared" ref="Q46:Q48" si="21">SUM(N46:P46)</f>
        <v>0.58000000007450581</v>
      </c>
      <c r="S46" s="52"/>
    </row>
    <row r="47" spans="1:97" s="9" customFormat="1" ht="221.25" hidden="1" customHeight="1">
      <c r="A47" s="11" t="s">
        <v>49</v>
      </c>
      <c r="B47" s="8"/>
      <c r="C47" s="8"/>
      <c r="D47" s="8"/>
      <c r="E47" s="8">
        <f t="shared" si="19"/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/>
      <c r="L47" s="8">
        <v>0</v>
      </c>
      <c r="M47" s="8">
        <f t="shared" si="20"/>
        <v>0</v>
      </c>
      <c r="N47" s="8">
        <f>+B47-F47-H47-J47</f>
        <v>0</v>
      </c>
      <c r="O47" s="8">
        <f t="shared" si="2"/>
        <v>0</v>
      </c>
      <c r="P47" s="8">
        <f>+D47-G47-I47-L47</f>
        <v>0</v>
      </c>
      <c r="Q47" s="8">
        <f t="shared" si="21"/>
        <v>0</v>
      </c>
      <c r="S47" s="31"/>
    </row>
    <row r="48" spans="1:97" s="51" customFormat="1" ht="128.25" customHeight="1">
      <c r="A48" s="46" t="s">
        <v>50</v>
      </c>
      <c r="B48" s="47">
        <v>3389858</v>
      </c>
      <c r="C48" s="47">
        <v>0</v>
      </c>
      <c r="D48" s="47">
        <v>0</v>
      </c>
      <c r="E48" s="47">
        <f t="shared" si="19"/>
        <v>3389858</v>
      </c>
      <c r="F48" s="47">
        <v>0</v>
      </c>
      <c r="G48" s="47">
        <v>0</v>
      </c>
      <c r="H48" s="47">
        <v>0</v>
      </c>
      <c r="I48" s="47">
        <v>0</v>
      </c>
      <c r="J48" s="47">
        <v>3389854.57</v>
      </c>
      <c r="K48" s="47"/>
      <c r="L48" s="47">
        <v>0</v>
      </c>
      <c r="M48" s="47">
        <f t="shared" si="20"/>
        <v>3389854.57</v>
      </c>
      <c r="N48" s="47">
        <f>+B48-F48-H48-J48</f>
        <v>3.4300000001676381</v>
      </c>
      <c r="O48" s="47">
        <f t="shared" si="2"/>
        <v>0</v>
      </c>
      <c r="P48" s="47">
        <f>+D48-G48-I48-L48</f>
        <v>0</v>
      </c>
      <c r="Q48" s="47">
        <f t="shared" si="21"/>
        <v>3.4300000001676381</v>
      </c>
      <c r="S48" s="52"/>
    </row>
    <row r="49" spans="1:97" s="10" customFormat="1" ht="221.25" hidden="1" customHeight="1">
      <c r="A49" s="6" t="s">
        <v>51</v>
      </c>
      <c r="B49" s="8"/>
      <c r="C49" s="8"/>
      <c r="D49" s="8"/>
      <c r="E49" s="8">
        <f>+B49+D49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>
        <v>0</v>
      </c>
      <c r="M49" s="8"/>
      <c r="N49" s="8">
        <f>+B49-F49-H49-J49</f>
        <v>0</v>
      </c>
      <c r="O49" s="8">
        <f t="shared" si="2"/>
        <v>0</v>
      </c>
      <c r="P49" s="8">
        <f>+D49-G49-I49-L49</f>
        <v>0</v>
      </c>
      <c r="Q49" s="8">
        <f t="shared" si="4"/>
        <v>0</v>
      </c>
      <c r="R49" s="9"/>
      <c r="S49" s="3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0" customFormat="1" ht="88.5" hidden="1" customHeight="1">
      <c r="A50" s="6" t="s">
        <v>52</v>
      </c>
      <c r="B50" s="8"/>
      <c r="C50" s="8"/>
      <c r="D50" s="8"/>
      <c r="E50" s="8">
        <f>+B50+D50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/>
      <c r="L50" s="8">
        <v>0</v>
      </c>
      <c r="M50" s="8"/>
      <c r="N50" s="8">
        <f>+B50-F50-H50-J50</f>
        <v>0</v>
      </c>
      <c r="O50" s="8">
        <f t="shared" si="2"/>
        <v>0</v>
      </c>
      <c r="P50" s="8">
        <f>+D50-G50-I50-L50</f>
        <v>0</v>
      </c>
      <c r="Q50" s="8">
        <f t="shared" si="4"/>
        <v>0</v>
      </c>
      <c r="R50" s="9"/>
      <c r="S50" s="31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0" customFormat="1" ht="78.75" customHeight="1">
      <c r="A51" s="14" t="s">
        <v>53</v>
      </c>
      <c r="B51" s="4">
        <f t="shared" ref="B51:N51" si="22">B52+B53+B54</f>
        <v>439647</v>
      </c>
      <c r="C51" s="4">
        <f t="shared" si="22"/>
        <v>0</v>
      </c>
      <c r="D51" s="4">
        <f t="shared" si="22"/>
        <v>17341901</v>
      </c>
      <c r="E51" s="4">
        <f t="shared" si="22"/>
        <v>17781548</v>
      </c>
      <c r="F51" s="4">
        <f t="shared" si="22"/>
        <v>0</v>
      </c>
      <c r="G51" s="4">
        <f t="shared" si="22"/>
        <v>0</v>
      </c>
      <c r="H51" s="4">
        <f t="shared" si="22"/>
        <v>0</v>
      </c>
      <c r="I51" s="4">
        <f t="shared" si="22"/>
        <v>0</v>
      </c>
      <c r="J51" s="4">
        <f t="shared" si="22"/>
        <v>439646.5</v>
      </c>
      <c r="K51" s="4">
        <f t="shared" si="22"/>
        <v>0</v>
      </c>
      <c r="L51" s="4">
        <f t="shared" si="22"/>
        <v>17341901</v>
      </c>
      <c r="M51" s="4">
        <f>SUM(M52:M53)</f>
        <v>17781547.5</v>
      </c>
      <c r="N51" s="4">
        <f t="shared" si="22"/>
        <v>0.5</v>
      </c>
      <c r="O51" s="4">
        <f t="shared" si="2"/>
        <v>0</v>
      </c>
      <c r="P51" s="4">
        <f>P52+P53+P54</f>
        <v>0</v>
      </c>
      <c r="Q51" s="4">
        <f t="shared" si="4"/>
        <v>0.5</v>
      </c>
      <c r="R51" s="9"/>
      <c r="S51" s="3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s="51" customFormat="1" ht="135" customHeight="1">
      <c r="A52" s="46" t="s">
        <v>54</v>
      </c>
      <c r="B52" s="47">
        <v>439647</v>
      </c>
      <c r="C52" s="47">
        <v>0</v>
      </c>
      <c r="D52" s="47">
        <v>0</v>
      </c>
      <c r="E52" s="47">
        <f t="shared" ref="E52:E53" si="23">SUM(B52:D52)</f>
        <v>439647</v>
      </c>
      <c r="F52" s="47">
        <v>0</v>
      </c>
      <c r="G52" s="47">
        <v>0</v>
      </c>
      <c r="H52" s="47">
        <v>0</v>
      </c>
      <c r="I52" s="47">
        <v>0</v>
      </c>
      <c r="J52" s="47">
        <v>439646.5</v>
      </c>
      <c r="K52" s="47"/>
      <c r="L52" s="47">
        <v>0</v>
      </c>
      <c r="M52" s="47">
        <f t="shared" ref="M52:M53" si="24">SUM(J52:L52)</f>
        <v>439646.5</v>
      </c>
      <c r="N52" s="47">
        <f>+B52-F52-H52-J52</f>
        <v>0.5</v>
      </c>
      <c r="O52" s="47">
        <f t="shared" si="2"/>
        <v>0</v>
      </c>
      <c r="P52" s="47">
        <f>+D52-G52-I52-L52</f>
        <v>0</v>
      </c>
      <c r="Q52" s="47">
        <f t="shared" ref="Q52:Q53" si="25">SUM(N52:P52)</f>
        <v>0.5</v>
      </c>
      <c r="S52" s="52"/>
    </row>
    <row r="53" spans="1:97" s="51" customFormat="1" ht="90" customHeight="1">
      <c r="A53" s="46" t="s">
        <v>55</v>
      </c>
      <c r="B53" s="47">
        <v>0</v>
      </c>
      <c r="C53" s="47">
        <v>0</v>
      </c>
      <c r="D53" s="47">
        <v>17341901</v>
      </c>
      <c r="E53" s="47">
        <f t="shared" si="23"/>
        <v>17341901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/>
      <c r="L53" s="47">
        <v>17341901</v>
      </c>
      <c r="M53" s="47">
        <f t="shared" si="24"/>
        <v>17341901</v>
      </c>
      <c r="N53" s="47">
        <f>+B53-F53-H53-J53</f>
        <v>0</v>
      </c>
      <c r="O53" s="47">
        <f t="shared" si="2"/>
        <v>0</v>
      </c>
      <c r="P53" s="47">
        <f>+D53-G53-I53-L53</f>
        <v>0</v>
      </c>
      <c r="Q53" s="47">
        <f t="shared" si="25"/>
        <v>0</v>
      </c>
      <c r="S53" s="56"/>
    </row>
    <row r="54" spans="1:97" s="10" customFormat="1" ht="44.25" hidden="1" customHeight="1">
      <c r="A54" s="6" t="s">
        <v>56</v>
      </c>
      <c r="B54" s="8"/>
      <c r="C54" s="8"/>
      <c r="D54" s="8"/>
      <c r="E54" s="8">
        <f>+B54+D54</f>
        <v>0</v>
      </c>
      <c r="F54" s="8"/>
      <c r="G54" s="8"/>
      <c r="H54" s="8">
        <v>0</v>
      </c>
      <c r="I54" s="8">
        <v>0</v>
      </c>
      <c r="J54" s="8">
        <v>0</v>
      </c>
      <c r="K54" s="8"/>
      <c r="L54" s="8">
        <v>0</v>
      </c>
      <c r="M54" s="8"/>
      <c r="N54" s="8">
        <f>+B54-F54-H54-J54</f>
        <v>0</v>
      </c>
      <c r="O54" s="8">
        <f t="shared" si="2"/>
        <v>0</v>
      </c>
      <c r="P54" s="8">
        <f>+D54-G54-I54-L54</f>
        <v>0</v>
      </c>
      <c r="Q54" s="8">
        <f t="shared" si="4"/>
        <v>0</v>
      </c>
      <c r="R54" s="9"/>
      <c r="S54" s="31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0" customFormat="1" ht="67.5" customHeight="1">
      <c r="A55" s="14" t="s">
        <v>57</v>
      </c>
      <c r="B55" s="4">
        <f>B56+B57+B58</f>
        <v>89140086</v>
      </c>
      <c r="C55" s="4">
        <f>C56+C57+C58</f>
        <v>0</v>
      </c>
      <c r="D55" s="4">
        <f>D56+D57+D58</f>
        <v>22328553</v>
      </c>
      <c r="E55" s="4">
        <f>E56+E57+E58</f>
        <v>111468639</v>
      </c>
      <c r="F55" s="4">
        <f t="shared" ref="F55:P55" si="26">F56+F57+F58</f>
        <v>0</v>
      </c>
      <c r="G55" s="4">
        <f t="shared" si="26"/>
        <v>0</v>
      </c>
      <c r="H55" s="4">
        <f t="shared" si="26"/>
        <v>0</v>
      </c>
      <c r="I55" s="4">
        <f t="shared" si="26"/>
        <v>0</v>
      </c>
      <c r="J55" s="4">
        <f t="shared" si="26"/>
        <v>89140066.549999997</v>
      </c>
      <c r="K55" s="4">
        <f t="shared" si="26"/>
        <v>0</v>
      </c>
      <c r="L55" s="4">
        <f t="shared" si="26"/>
        <v>22328548.759999998</v>
      </c>
      <c r="M55" s="4">
        <f>SUM(M56:M58)</f>
        <v>111468615.31</v>
      </c>
      <c r="N55" s="4">
        <f t="shared" si="26"/>
        <v>19.450000001117587</v>
      </c>
      <c r="O55" s="4">
        <f t="shared" si="2"/>
        <v>0</v>
      </c>
      <c r="P55" s="4">
        <f t="shared" si="26"/>
        <v>4.2400000004563481</v>
      </c>
      <c r="Q55" s="4">
        <f>SUM(Q56:Q58)</f>
        <v>23.690000001573935</v>
      </c>
      <c r="R55" s="9"/>
      <c r="S55" s="43"/>
      <c r="T55" s="44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</row>
    <row r="56" spans="1:97" s="51" customFormat="1" ht="90" customHeight="1">
      <c r="A56" s="57" t="s">
        <v>58</v>
      </c>
      <c r="B56" s="47">
        <v>79203073</v>
      </c>
      <c r="C56" s="47">
        <v>0</v>
      </c>
      <c r="D56" s="47">
        <v>21101775</v>
      </c>
      <c r="E56" s="47">
        <f t="shared" ref="E56:E58" si="27">SUM(B56:D56)</f>
        <v>100304848</v>
      </c>
      <c r="F56" s="47">
        <v>0</v>
      </c>
      <c r="G56" s="47">
        <v>0</v>
      </c>
      <c r="H56" s="47">
        <v>0</v>
      </c>
      <c r="I56" s="47">
        <v>0</v>
      </c>
      <c r="J56" s="50">
        <v>79203057.859999999</v>
      </c>
      <c r="K56" s="50"/>
      <c r="L56" s="50">
        <v>21101772.02</v>
      </c>
      <c r="M56" s="50">
        <f t="shared" ref="M56:M58" si="28">SUM(J56:L56)</f>
        <v>100304829.88</v>
      </c>
      <c r="N56" s="47">
        <f>+B56-F56-H56-J56</f>
        <v>15.140000000596046</v>
      </c>
      <c r="O56" s="47">
        <f t="shared" si="2"/>
        <v>0</v>
      </c>
      <c r="P56" s="47">
        <f>+D56-G56-I56-L56</f>
        <v>2.9800000004470348</v>
      </c>
      <c r="Q56" s="47">
        <f t="shared" ref="Q56:Q58" si="29">SUM(N56:P56)</f>
        <v>18.120000001043081</v>
      </c>
      <c r="S56" s="58"/>
      <c r="T56" s="58"/>
      <c r="U56" s="48"/>
    </row>
    <row r="57" spans="1:97" s="28" customFormat="1" ht="90" customHeight="1">
      <c r="A57" s="59" t="s">
        <v>59</v>
      </c>
      <c r="B57" s="8">
        <v>8786313</v>
      </c>
      <c r="C57" s="8">
        <v>0</v>
      </c>
      <c r="D57" s="8">
        <v>1226778</v>
      </c>
      <c r="E57" s="8">
        <f t="shared" si="27"/>
        <v>10013091</v>
      </c>
      <c r="F57" s="8">
        <v>0</v>
      </c>
      <c r="G57" s="8">
        <v>0</v>
      </c>
      <c r="H57" s="8">
        <v>0</v>
      </c>
      <c r="I57" s="7">
        <v>0</v>
      </c>
      <c r="J57" s="7">
        <v>8786308.6899999995</v>
      </c>
      <c r="K57" s="7"/>
      <c r="L57" s="7">
        <v>1226776.74</v>
      </c>
      <c r="M57" s="7">
        <f t="shared" si="28"/>
        <v>10013085.43</v>
      </c>
      <c r="N57" s="7">
        <f>+B57-F57-H57-J57</f>
        <v>4.3100000005215406</v>
      </c>
      <c r="O57" s="7">
        <f t="shared" si="2"/>
        <v>0</v>
      </c>
      <c r="P57" s="7">
        <f>+D57-G57-I57-L57</f>
        <v>1.2600000000093132</v>
      </c>
      <c r="Q57" s="7">
        <f t="shared" si="29"/>
        <v>5.5700000005308539</v>
      </c>
      <c r="S57" s="60"/>
      <c r="T57" s="60"/>
    </row>
    <row r="58" spans="1:97" s="48" customFormat="1" ht="82.5" customHeight="1">
      <c r="A58" s="57" t="s">
        <v>60</v>
      </c>
      <c r="B58" s="47">
        <v>1150700</v>
      </c>
      <c r="C58" s="47">
        <v>0</v>
      </c>
      <c r="D58" s="47">
        <v>0</v>
      </c>
      <c r="E58" s="47">
        <f t="shared" si="27"/>
        <v>1150700</v>
      </c>
      <c r="F58" s="47"/>
      <c r="G58" s="47">
        <v>0</v>
      </c>
      <c r="H58" s="47">
        <v>0</v>
      </c>
      <c r="I58" s="47">
        <v>0</v>
      </c>
      <c r="J58" s="47">
        <v>1150700</v>
      </c>
      <c r="K58" s="47"/>
      <c r="L58" s="47">
        <v>0</v>
      </c>
      <c r="M58" s="47">
        <f t="shared" si="28"/>
        <v>1150700</v>
      </c>
      <c r="N58" s="47">
        <f>+B58-F58-H58-J58</f>
        <v>0</v>
      </c>
      <c r="O58" s="47">
        <f t="shared" si="2"/>
        <v>0</v>
      </c>
      <c r="P58" s="47">
        <f>+D58-G58-I58-L58</f>
        <v>0</v>
      </c>
      <c r="Q58" s="47">
        <f t="shared" si="29"/>
        <v>0</v>
      </c>
      <c r="S58" s="58"/>
      <c r="T58" s="58"/>
    </row>
    <row r="59" spans="1:97" s="10" customFormat="1" ht="71.25" customHeight="1">
      <c r="A59" s="14" t="s">
        <v>61</v>
      </c>
      <c r="B59" s="4">
        <f>B60</f>
        <v>5798581</v>
      </c>
      <c r="C59" s="4">
        <f>C60</f>
        <v>0</v>
      </c>
      <c r="D59" s="4">
        <f>D60</f>
        <v>0</v>
      </c>
      <c r="E59" s="4">
        <f>E60</f>
        <v>5798581</v>
      </c>
      <c r="F59" s="4">
        <f t="shared" ref="F59:P59" si="30">F60</f>
        <v>0</v>
      </c>
      <c r="G59" s="4">
        <f t="shared" si="30"/>
        <v>0</v>
      </c>
      <c r="H59" s="4">
        <f t="shared" si="30"/>
        <v>0</v>
      </c>
      <c r="I59" s="4">
        <f t="shared" si="30"/>
        <v>0</v>
      </c>
      <c r="J59" s="4">
        <f t="shared" si="30"/>
        <v>5798580.7800000003</v>
      </c>
      <c r="K59" s="4">
        <f t="shared" si="30"/>
        <v>0</v>
      </c>
      <c r="L59" s="4">
        <f t="shared" si="30"/>
        <v>0</v>
      </c>
      <c r="M59" s="4">
        <f>SUM(M60)</f>
        <v>5798580.7800000003</v>
      </c>
      <c r="N59" s="4">
        <f t="shared" si="30"/>
        <v>0.21999999973922968</v>
      </c>
      <c r="O59" s="4">
        <f t="shared" si="2"/>
        <v>0</v>
      </c>
      <c r="P59" s="4">
        <f t="shared" si="30"/>
        <v>0</v>
      </c>
      <c r="Q59" s="4">
        <f t="shared" si="4"/>
        <v>0.21999999973922968</v>
      </c>
      <c r="R59" s="9"/>
      <c r="S59" s="31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48" customFormat="1" ht="78.75" customHeight="1">
      <c r="A60" s="57" t="s">
        <v>62</v>
      </c>
      <c r="B60" s="47">
        <v>5798581</v>
      </c>
      <c r="C60" s="47">
        <v>0</v>
      </c>
      <c r="D60" s="47">
        <v>0</v>
      </c>
      <c r="E60" s="47">
        <f t="shared" ref="E60" si="31">SUM(B60:D60)</f>
        <v>5798581</v>
      </c>
      <c r="F60" s="47">
        <v>0</v>
      </c>
      <c r="G60" s="47"/>
      <c r="H60" s="47">
        <v>0</v>
      </c>
      <c r="I60" s="45">
        <v>0</v>
      </c>
      <c r="J60" s="45">
        <v>5798580.7800000003</v>
      </c>
      <c r="K60" s="45"/>
      <c r="L60" s="45">
        <v>0</v>
      </c>
      <c r="M60" s="45">
        <f>SUM(J60:L60)</f>
        <v>5798580.7800000003</v>
      </c>
      <c r="N60" s="45">
        <f>+B60-F60-H60-J60</f>
        <v>0.21999999973922968</v>
      </c>
      <c r="O60" s="45">
        <f t="shared" si="2"/>
        <v>0</v>
      </c>
      <c r="P60" s="45">
        <f>+D60-G60-I60-L60</f>
        <v>0</v>
      </c>
      <c r="Q60" s="45">
        <f t="shared" ref="Q60" si="32">SUM(N60:P60)</f>
        <v>0.21999999973922968</v>
      </c>
      <c r="S60" s="49"/>
    </row>
    <row r="61" spans="1:97" s="36" customFormat="1" ht="77.25" customHeight="1" thickBot="1">
      <c r="A61" s="32" t="s">
        <v>63</v>
      </c>
      <c r="B61" s="33">
        <f t="shared" ref="B61:P61" si="33">B9+B28+B32+B45+B51+B55+B59</f>
        <v>216873209</v>
      </c>
      <c r="C61" s="33">
        <f t="shared" si="33"/>
        <v>53175497</v>
      </c>
      <c r="D61" s="33">
        <f t="shared" si="33"/>
        <v>87537025</v>
      </c>
      <c r="E61" s="33">
        <f t="shared" si="33"/>
        <v>357585731</v>
      </c>
      <c r="F61" s="33">
        <f t="shared" si="33"/>
        <v>0</v>
      </c>
      <c r="G61" s="33">
        <f t="shared" si="33"/>
        <v>0</v>
      </c>
      <c r="H61" s="33">
        <f t="shared" si="33"/>
        <v>0</v>
      </c>
      <c r="I61" s="33">
        <f t="shared" si="33"/>
        <v>0</v>
      </c>
      <c r="J61" s="33">
        <f t="shared" si="33"/>
        <v>216386349.16999999</v>
      </c>
      <c r="K61" s="33">
        <f t="shared" si="33"/>
        <v>53175491.25</v>
      </c>
      <c r="L61" s="33">
        <f t="shared" si="33"/>
        <v>87437724.140000001</v>
      </c>
      <c r="M61" s="33">
        <f t="shared" si="33"/>
        <v>356999564.56</v>
      </c>
      <c r="N61" s="33">
        <f t="shared" si="33"/>
        <v>486859.83000000409</v>
      </c>
      <c r="O61" s="33">
        <f t="shared" si="33"/>
        <v>5.7500000037252903</v>
      </c>
      <c r="P61" s="33">
        <f t="shared" si="33"/>
        <v>99300.860000000088</v>
      </c>
      <c r="Q61" s="33">
        <f t="shared" si="4"/>
        <v>586166.44000000786</v>
      </c>
      <c r="R61" s="34"/>
      <c r="S61" s="35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</row>
    <row r="62" spans="1:97" ht="47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97" ht="120" customHeight="1">
      <c r="A63" s="16"/>
      <c r="B63" s="65"/>
      <c r="C63" s="16"/>
      <c r="D63" s="16"/>
      <c r="E63" s="42" t="s">
        <v>3</v>
      </c>
      <c r="F63" s="181" t="s">
        <v>4</v>
      </c>
      <c r="G63" s="181"/>
      <c r="H63" s="181" t="s">
        <v>5</v>
      </c>
      <c r="I63" s="181"/>
      <c r="J63" s="181" t="s">
        <v>6</v>
      </c>
      <c r="K63" s="181"/>
      <c r="L63" s="181"/>
      <c r="M63" s="61"/>
      <c r="N63" s="181" t="s">
        <v>7</v>
      </c>
      <c r="O63" s="181"/>
      <c r="P63" s="181"/>
      <c r="Q63" s="27"/>
    </row>
    <row r="64" spans="1:97" ht="102" customHeight="1" thickBot="1">
      <c r="A64" s="16"/>
      <c r="B64" s="16"/>
      <c r="C64" s="16"/>
      <c r="D64" s="16"/>
      <c r="E64" s="17" t="s">
        <v>8</v>
      </c>
      <c r="F64" s="17" t="s">
        <v>9</v>
      </c>
      <c r="G64" s="17" t="s">
        <v>10</v>
      </c>
      <c r="H64" s="17" t="s">
        <v>9</v>
      </c>
      <c r="I64" s="17" t="s">
        <v>10</v>
      </c>
      <c r="J64" s="17" t="s">
        <v>9</v>
      </c>
      <c r="K64" s="3" t="s">
        <v>70</v>
      </c>
      <c r="L64" s="17" t="s">
        <v>10</v>
      </c>
      <c r="M64" s="3" t="s">
        <v>8</v>
      </c>
      <c r="N64" s="17" t="s">
        <v>9</v>
      </c>
      <c r="O64" s="3" t="s">
        <v>70</v>
      </c>
      <c r="P64" s="17" t="s">
        <v>10</v>
      </c>
      <c r="Q64" s="63" t="s">
        <v>8</v>
      </c>
    </row>
    <row r="65" spans="1:20" ht="99.95" customHeight="1" thickBot="1">
      <c r="A65" s="23" t="s">
        <v>64</v>
      </c>
      <c r="B65" s="19">
        <v>61712897</v>
      </c>
      <c r="C65" s="19">
        <v>53175497</v>
      </c>
      <c r="D65" s="19">
        <f>83508747-140000</f>
        <v>83368747</v>
      </c>
      <c r="E65" s="18">
        <f>+B65+C65+D65</f>
        <v>198257141</v>
      </c>
      <c r="F65" s="19">
        <v>0</v>
      </c>
      <c r="G65" s="18">
        <v>0</v>
      </c>
      <c r="H65" s="18">
        <f>+H33+H34+H36+H37+H41+H52+H53+H60</f>
        <v>0</v>
      </c>
      <c r="I65" s="18">
        <f>+I37+I38+I39+I41+I52+I53+I60</f>
        <v>0</v>
      </c>
      <c r="J65" s="38">
        <f>56892523.13+54806+2583923.06+1694784.98</f>
        <v>61226037.170000002</v>
      </c>
      <c r="K65" s="38">
        <v>53175491.25</v>
      </c>
      <c r="L65" s="38">
        <f>80738423.21-11768+1014+342279.3+1097509.63+319833+685831+38319+58005</f>
        <v>83269446.139999986</v>
      </c>
      <c r="M65" s="38">
        <f>+J65+K65+L65</f>
        <v>197670974.56</v>
      </c>
      <c r="N65" s="38">
        <f>+B65-F65-H65-J65</f>
        <v>486859.82999999821</v>
      </c>
      <c r="O65" s="62">
        <f>+C65-K65</f>
        <v>5.75</v>
      </c>
      <c r="P65" s="39">
        <f>+D65-L65-G65-I65</f>
        <v>99300.860000014305</v>
      </c>
      <c r="Q65" s="39">
        <f>+N65+O65+P65</f>
        <v>586166.44000001252</v>
      </c>
      <c r="S65" s="37"/>
      <c r="T65" s="37"/>
    </row>
    <row r="66" spans="1:20" ht="99.95" customHeight="1" thickBot="1">
      <c r="A66" s="23" t="s">
        <v>65</v>
      </c>
      <c r="B66" s="19">
        <f>142382987+964801</f>
        <v>143347788</v>
      </c>
      <c r="C66" s="19"/>
      <c r="D66" s="19">
        <f>4025242+140000</f>
        <v>4165242</v>
      </c>
      <c r="E66" s="18">
        <f>+B66+D66</f>
        <v>147513030</v>
      </c>
      <c r="F66" s="19">
        <v>0</v>
      </c>
      <c r="G66" s="19">
        <v>0</v>
      </c>
      <c r="H66" s="19">
        <f>+H46+H56+H57</f>
        <v>0</v>
      </c>
      <c r="I66" s="19">
        <f>+I46+I56+I57</f>
        <v>0</v>
      </c>
      <c r="J66" s="20">
        <v>143347788</v>
      </c>
      <c r="K66" s="20"/>
      <c r="L66" s="19">
        <f>4025242+140000</f>
        <v>4165242</v>
      </c>
      <c r="M66" s="38">
        <f t="shared" ref="M66:M68" si="34">+J66+K66+L66</f>
        <v>147513030</v>
      </c>
      <c r="N66" s="38">
        <f>+B66-J66-F66-H66</f>
        <v>0</v>
      </c>
      <c r="O66" s="62"/>
      <c r="P66" s="39">
        <f>+D66-L66-G66-I66</f>
        <v>0</v>
      </c>
      <c r="Q66" s="39">
        <f t="shared" ref="Q66:Q68" si="35">+N66+O66+P66</f>
        <v>0</v>
      </c>
      <c r="S66" s="37"/>
      <c r="T66" s="37"/>
    </row>
    <row r="67" spans="1:20" ht="99.95" customHeight="1">
      <c r="A67" s="23" t="s">
        <v>66</v>
      </c>
      <c r="B67" s="19">
        <v>11812524</v>
      </c>
      <c r="C67" s="19"/>
      <c r="D67" s="19">
        <v>3036</v>
      </c>
      <c r="E67" s="18">
        <f>+B67+D67</f>
        <v>11815560</v>
      </c>
      <c r="F67" s="19">
        <v>0</v>
      </c>
      <c r="G67" s="19">
        <v>0</v>
      </c>
      <c r="H67" s="19">
        <f>+H48</f>
        <v>0</v>
      </c>
      <c r="I67" s="19">
        <v>0</v>
      </c>
      <c r="J67" s="20">
        <v>11812524</v>
      </c>
      <c r="K67" s="20"/>
      <c r="L67" s="20">
        <v>3036</v>
      </c>
      <c r="M67" s="38">
        <f t="shared" si="34"/>
        <v>11815560</v>
      </c>
      <c r="N67" s="38">
        <f>+B67-J67-F67-H67</f>
        <v>0</v>
      </c>
      <c r="O67" s="62"/>
      <c r="P67" s="39">
        <f>+D67-L67-G67-I67</f>
        <v>0</v>
      </c>
      <c r="Q67" s="39">
        <f t="shared" si="35"/>
        <v>0</v>
      </c>
      <c r="S67" s="37"/>
      <c r="T67" s="37"/>
    </row>
    <row r="68" spans="1:20" ht="99.75" customHeight="1" thickBot="1">
      <c r="A68" s="25" t="s">
        <v>67</v>
      </c>
      <c r="B68" s="26">
        <f>B65+B66+B67</f>
        <v>216873209</v>
      </c>
      <c r="C68" s="26">
        <f>C65+C66+C67</f>
        <v>53175497</v>
      </c>
      <c r="D68" s="26">
        <f>D65+D66+D67</f>
        <v>87537025</v>
      </c>
      <c r="E68" s="21">
        <f>E65+E66+E67</f>
        <v>357585731</v>
      </c>
      <c r="F68" s="21">
        <f t="shared" ref="F68:P68" si="36">F65+F66+F67</f>
        <v>0</v>
      </c>
      <c r="G68" s="21">
        <f t="shared" si="36"/>
        <v>0</v>
      </c>
      <c r="H68" s="21">
        <f t="shared" si="36"/>
        <v>0</v>
      </c>
      <c r="I68" s="21">
        <f t="shared" si="36"/>
        <v>0</v>
      </c>
      <c r="J68" s="21">
        <f t="shared" si="36"/>
        <v>216386349.17000002</v>
      </c>
      <c r="K68" s="21">
        <f t="shared" si="36"/>
        <v>53175491.25</v>
      </c>
      <c r="L68" s="21">
        <f t="shared" si="36"/>
        <v>87437724.139999986</v>
      </c>
      <c r="M68" s="21">
        <f t="shared" si="34"/>
        <v>356999564.56</v>
      </c>
      <c r="N68" s="21">
        <f t="shared" si="36"/>
        <v>486859.82999999821</v>
      </c>
      <c r="O68" s="21">
        <f t="shared" si="36"/>
        <v>5.75</v>
      </c>
      <c r="P68" s="21">
        <f t="shared" si="36"/>
        <v>99300.860000014305</v>
      </c>
      <c r="Q68" s="21">
        <f t="shared" si="35"/>
        <v>586166.44000001252</v>
      </c>
    </row>
    <row r="69" spans="1:20" ht="81" customHeight="1">
      <c r="B69" s="24">
        <f>+B61-B68</f>
        <v>0</v>
      </c>
      <c r="C69" s="24">
        <f t="shared" ref="C69:D69" si="37">+C61-C68</f>
        <v>0</v>
      </c>
      <c r="D69" s="24">
        <f t="shared" si="37"/>
        <v>0</v>
      </c>
      <c r="E69" s="24">
        <f>+E68-E61</f>
        <v>0</v>
      </c>
      <c r="F69" s="24">
        <f t="shared" ref="F69:Q69" si="38">+F68-F61</f>
        <v>0</v>
      </c>
      <c r="G69" s="24">
        <f t="shared" si="38"/>
        <v>0</v>
      </c>
      <c r="H69" s="24">
        <f t="shared" si="38"/>
        <v>0</v>
      </c>
      <c r="I69" s="24">
        <f t="shared" si="38"/>
        <v>0</v>
      </c>
      <c r="J69" s="24">
        <f t="shared" si="38"/>
        <v>0</v>
      </c>
      <c r="K69" s="24">
        <f t="shared" si="38"/>
        <v>0</v>
      </c>
      <c r="L69" s="24">
        <f t="shared" si="38"/>
        <v>0</v>
      </c>
      <c r="M69" s="24">
        <f t="shared" si="38"/>
        <v>0</v>
      </c>
      <c r="N69" s="24">
        <f t="shared" si="38"/>
        <v>-5.8789737522602081E-9</v>
      </c>
      <c r="O69" s="24">
        <f t="shared" si="38"/>
        <v>-3.7252902984619141E-9</v>
      </c>
      <c r="P69" s="24">
        <f t="shared" si="38"/>
        <v>1.4217221178114414E-8</v>
      </c>
      <c r="Q69" s="24">
        <f t="shared" si="38"/>
        <v>4.6566128730773926E-9</v>
      </c>
    </row>
    <row r="70" spans="1:20">
      <c r="E70" s="40"/>
      <c r="F70" s="40"/>
      <c r="G70" s="40"/>
      <c r="H70" s="40"/>
    </row>
    <row r="72" spans="1:20" ht="54" customHeight="1" thickBot="1">
      <c r="J72" s="33"/>
      <c r="N72" s="37"/>
    </row>
    <row r="75" spans="1:20" ht="63" customHeight="1">
      <c r="E75" s="41"/>
    </row>
  </sheetData>
  <mergeCells count="15">
    <mergeCell ref="A1:P1"/>
    <mergeCell ref="A2:P2"/>
    <mergeCell ref="A3:P3"/>
    <mergeCell ref="A4:P4"/>
    <mergeCell ref="F63:G63"/>
    <mergeCell ref="H63:I63"/>
    <mergeCell ref="J63:L63"/>
    <mergeCell ref="N63:P63"/>
    <mergeCell ref="A6:A7"/>
    <mergeCell ref="F7:G7"/>
    <mergeCell ref="H7:I7"/>
    <mergeCell ref="B7:E7"/>
    <mergeCell ref="B6:Q6"/>
    <mergeCell ref="N7:Q7"/>
    <mergeCell ref="J7:M7"/>
  </mergeCells>
  <phoneticPr fontId="0" type="noConversion"/>
  <printOptions horizontalCentered="1"/>
  <pageMargins left="0" right="0" top="0" bottom="0.19685039370078741" header="0.51181102362204722" footer="0.51181102362204722"/>
  <pageSetup scale="11" fitToHeight="2" orientation="landscape" r:id="rId1"/>
  <headerFooter alignWithMargins="0"/>
  <rowBreaks count="1" manualBreakCount="1">
    <brk id="6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154"/>
  <sheetViews>
    <sheetView topLeftCell="I1" zoomScale="40" zoomScaleNormal="40" workbookViewId="0">
      <selection activeCell="N145" sqref="N145"/>
    </sheetView>
  </sheetViews>
  <sheetFormatPr baseColWidth="10" defaultColWidth="11.42578125" defaultRowHeight="13.5"/>
  <cols>
    <col min="1" max="1" width="3.5703125" style="68" customWidth="1"/>
    <col min="2" max="2" width="11.42578125" style="68"/>
    <col min="3" max="3" width="14" style="68" customWidth="1"/>
    <col min="4" max="4" width="89.42578125" style="68" customWidth="1"/>
    <col min="5" max="5" width="25.5703125" style="68" hidden="1" customWidth="1"/>
    <col min="6" max="6" width="37.85546875" style="68" customWidth="1"/>
    <col min="7" max="7" width="35.7109375" style="68" customWidth="1"/>
    <col min="8" max="8" width="37.42578125" style="68" customWidth="1"/>
    <col min="9" max="9" width="35.7109375" style="68" customWidth="1"/>
    <col min="10" max="10" width="34.7109375" style="68" customWidth="1"/>
    <col min="11" max="11" width="35.7109375" style="68" customWidth="1"/>
    <col min="12" max="12" width="29.140625" style="68" customWidth="1"/>
    <col min="13" max="13" width="32.85546875" style="68" customWidth="1"/>
    <col min="14" max="14" width="32.42578125" style="68" customWidth="1"/>
    <col min="15" max="15" width="0.28515625" style="68" hidden="1" customWidth="1"/>
    <col min="16" max="17" width="35.7109375" style="68" hidden="1" customWidth="1"/>
    <col min="18" max="18" width="35.7109375" style="68" customWidth="1"/>
    <col min="19" max="19" width="34.7109375" style="68" customWidth="1"/>
    <col min="20" max="20" width="35.7109375" style="68" customWidth="1"/>
    <col min="21" max="21" width="27.85546875" style="68" customWidth="1"/>
    <col min="22" max="22" width="25.28515625" style="68" customWidth="1"/>
    <col min="23" max="23" width="28.140625" style="68" customWidth="1"/>
    <col min="24" max="24" width="33.85546875" style="68" customWidth="1"/>
    <col min="25" max="25" width="31" style="68" customWidth="1"/>
    <col min="26" max="26" width="33.5703125" style="68" customWidth="1"/>
    <col min="27" max="27" width="35.7109375" style="68" customWidth="1"/>
    <col min="28" max="36" width="45.7109375" style="68" customWidth="1"/>
    <col min="37" max="16384" width="11.42578125" style="68"/>
  </cols>
  <sheetData>
    <row r="1" spans="2:70" ht="45.75" customHeight="1">
      <c r="D1" s="187" t="s">
        <v>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2:70" ht="74.25" customHeight="1">
      <c r="D2" s="187" t="s">
        <v>73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2:70" ht="45" customHeight="1">
      <c r="D3" s="188" t="s">
        <v>74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2:70" ht="51" customHeight="1">
      <c r="D4" s="187" t="s">
        <v>75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2:70" ht="56.25" customHeight="1" thickBot="1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2:70" ht="51" customHeight="1" thickBot="1">
      <c r="B6" s="190" t="s">
        <v>76</v>
      </c>
      <c r="C6" s="190" t="s">
        <v>77</v>
      </c>
      <c r="D6" s="191" t="s">
        <v>78</v>
      </c>
      <c r="E6" s="69"/>
      <c r="F6" s="192" t="s">
        <v>2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4"/>
    </row>
    <row r="7" spans="2:70" ht="57" customHeight="1" thickBot="1">
      <c r="B7" s="190"/>
      <c r="C7" s="190"/>
      <c r="D7" s="191"/>
      <c r="E7" s="69"/>
      <c r="F7" s="191" t="s">
        <v>3</v>
      </c>
      <c r="G7" s="191"/>
      <c r="H7" s="191"/>
      <c r="I7" s="191" t="s">
        <v>79</v>
      </c>
      <c r="J7" s="191"/>
      <c r="K7" s="191"/>
      <c r="L7" s="185" t="s">
        <v>4</v>
      </c>
      <c r="M7" s="185"/>
      <c r="N7" s="185"/>
      <c r="O7" s="191" t="s">
        <v>5</v>
      </c>
      <c r="P7" s="191"/>
      <c r="Q7" s="191"/>
      <c r="R7" s="185" t="s">
        <v>80</v>
      </c>
      <c r="S7" s="185"/>
      <c r="T7" s="185"/>
      <c r="U7" s="185" t="s">
        <v>6</v>
      </c>
      <c r="V7" s="185"/>
      <c r="W7" s="185"/>
      <c r="X7" s="186" t="s">
        <v>7</v>
      </c>
      <c r="Y7" s="186"/>
      <c r="Z7" s="186"/>
    </row>
    <row r="8" spans="2:70" ht="104.25" customHeight="1" thickBot="1">
      <c r="B8" s="190"/>
      <c r="C8" s="190"/>
      <c r="D8" s="191"/>
      <c r="E8" s="69" t="s">
        <v>81</v>
      </c>
      <c r="F8" s="69" t="s">
        <v>9</v>
      </c>
      <c r="G8" s="69" t="s">
        <v>10</v>
      </c>
      <c r="H8" s="69" t="s">
        <v>8</v>
      </c>
      <c r="I8" s="69" t="s">
        <v>9</v>
      </c>
      <c r="J8" s="69" t="s">
        <v>10</v>
      </c>
      <c r="K8" s="69" t="s">
        <v>8</v>
      </c>
      <c r="L8" s="70" t="s">
        <v>9</v>
      </c>
      <c r="M8" s="70" t="s">
        <v>10</v>
      </c>
      <c r="N8" s="70" t="s">
        <v>8</v>
      </c>
      <c r="O8" s="69" t="s">
        <v>9</v>
      </c>
      <c r="P8" s="69" t="s">
        <v>10</v>
      </c>
      <c r="Q8" s="69" t="s">
        <v>8</v>
      </c>
      <c r="R8" s="70" t="s">
        <v>9</v>
      </c>
      <c r="S8" s="70" t="s">
        <v>10</v>
      </c>
      <c r="T8" s="70" t="s">
        <v>8</v>
      </c>
      <c r="U8" s="70" t="s">
        <v>9</v>
      </c>
      <c r="V8" s="70" t="s">
        <v>10</v>
      </c>
      <c r="W8" s="70" t="s">
        <v>8</v>
      </c>
      <c r="X8" s="69" t="s">
        <v>9</v>
      </c>
      <c r="Y8" s="69" t="s">
        <v>10</v>
      </c>
      <c r="Z8" s="69" t="s">
        <v>8</v>
      </c>
    </row>
    <row r="9" spans="2:70" s="75" customFormat="1" ht="65.099999999999994" customHeight="1">
      <c r="B9" s="198">
        <v>1</v>
      </c>
      <c r="C9" s="71"/>
      <c r="D9" s="72" t="s">
        <v>82</v>
      </c>
      <c r="E9" s="73"/>
      <c r="F9" s="74">
        <f>SUM(F10:F15)</f>
        <v>0</v>
      </c>
      <c r="G9" s="74">
        <f t="shared" ref="G9" si="0">SUM(G10:G15)</f>
        <v>10000000</v>
      </c>
      <c r="H9" s="74">
        <f>SUM(H10:H15)</f>
        <v>10000000</v>
      </c>
      <c r="I9" s="74">
        <f>SUM(I10:I15)</f>
        <v>0</v>
      </c>
      <c r="J9" s="74">
        <f t="shared" ref="J9:T9" si="1">SUM(J10:J15)</f>
        <v>10000000</v>
      </c>
      <c r="K9" s="74">
        <f>SUM(K10:K15)</f>
        <v>10000000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74">
        <f t="shared" si="1"/>
        <v>0</v>
      </c>
      <c r="Q9" s="74">
        <f t="shared" si="1"/>
        <v>0</v>
      </c>
      <c r="R9" s="74">
        <f t="shared" si="1"/>
        <v>0</v>
      </c>
      <c r="S9" s="74">
        <f t="shared" si="1"/>
        <v>9880029.4500000011</v>
      </c>
      <c r="T9" s="74">
        <f t="shared" si="1"/>
        <v>9880029.4500000011</v>
      </c>
      <c r="U9" s="74"/>
      <c r="V9" s="74"/>
      <c r="W9" s="74"/>
      <c r="X9" s="74">
        <f>+I9-L9-O9-R9-U9</f>
        <v>0</v>
      </c>
      <c r="Y9" s="74">
        <f>+J9-M9-P9-S9-V9</f>
        <v>119970.54999999888</v>
      </c>
      <c r="Z9" s="74">
        <f>+K9-T9-W9-N9</f>
        <v>119970.54999999888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</row>
    <row r="10" spans="2:70" s="83" customFormat="1" ht="50.1" customHeight="1">
      <c r="B10" s="196"/>
      <c r="C10" s="76">
        <v>1000</v>
      </c>
      <c r="D10" s="77" t="s">
        <v>83</v>
      </c>
      <c r="E10" s="78"/>
      <c r="F10" s="79"/>
      <c r="G10" s="79">
        <v>4003433.56</v>
      </c>
      <c r="H10" s="79">
        <f t="shared" ref="H10:H15" si="2">F10+G10+E10</f>
        <v>4003433.56</v>
      </c>
      <c r="I10" s="79"/>
      <c r="J10" s="79">
        <v>4003433.56</v>
      </c>
      <c r="K10" s="79">
        <f t="shared" ref="K10:K15" si="3">I10+J10+E10</f>
        <v>4003433.56</v>
      </c>
      <c r="L10" s="79"/>
      <c r="M10" s="79"/>
      <c r="N10" s="79">
        <f t="shared" ref="N10:N15" si="4">L10+M10</f>
        <v>0</v>
      </c>
      <c r="O10" s="80"/>
      <c r="P10" s="80"/>
      <c r="Q10" s="79">
        <f t="shared" ref="Q10:Q15" si="5">O10+P10</f>
        <v>0</v>
      </c>
      <c r="R10" s="80"/>
      <c r="S10" s="81">
        <v>4003433.56</v>
      </c>
      <c r="T10" s="79">
        <f t="shared" ref="T10:T15" si="6">R10+S10</f>
        <v>4003433.56</v>
      </c>
      <c r="U10" s="79"/>
      <c r="V10" s="79"/>
      <c r="W10" s="79"/>
      <c r="X10" s="80">
        <f>+I10-L10-O10-R10-U10</f>
        <v>0</v>
      </c>
      <c r="Y10" s="80">
        <f>+J10-M10-P10-S10-V10</f>
        <v>0</v>
      </c>
      <c r="Z10" s="79">
        <f>+K10-T10-W10</f>
        <v>0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</row>
    <row r="11" spans="2:70" s="83" customFormat="1" ht="50.1" customHeight="1">
      <c r="B11" s="196"/>
      <c r="C11" s="76">
        <v>2000</v>
      </c>
      <c r="D11" s="77" t="s">
        <v>84</v>
      </c>
      <c r="E11" s="78"/>
      <c r="F11" s="79"/>
      <c r="G11" s="79">
        <v>2523801.7599999998</v>
      </c>
      <c r="H11" s="79">
        <f t="shared" si="2"/>
        <v>2523801.7599999998</v>
      </c>
      <c r="I11" s="79"/>
      <c r="J11" s="79">
        <v>2523801.7599999998</v>
      </c>
      <c r="K11" s="79">
        <f t="shared" si="3"/>
        <v>2523801.7599999998</v>
      </c>
      <c r="L11" s="79"/>
      <c r="M11" s="79">
        <v>0</v>
      </c>
      <c r="N11" s="79">
        <f t="shared" si="4"/>
        <v>0</v>
      </c>
      <c r="O11" s="80"/>
      <c r="P11" s="80"/>
      <c r="Q11" s="79">
        <f t="shared" si="5"/>
        <v>0</v>
      </c>
      <c r="R11" s="80"/>
      <c r="S11" s="81">
        <v>2523801.7400000002</v>
      </c>
      <c r="T11" s="79">
        <f t="shared" si="6"/>
        <v>2523801.7400000002</v>
      </c>
      <c r="U11" s="79"/>
      <c r="V11" s="79"/>
      <c r="W11" s="79"/>
      <c r="X11" s="80">
        <f t="shared" ref="X11:Y74" si="7">+I11-L11-O11-R11-U11</f>
        <v>0</v>
      </c>
      <c r="Y11" s="80">
        <f t="shared" si="7"/>
        <v>1.9999999552965164E-2</v>
      </c>
      <c r="Z11" s="79">
        <f>+K11-T11-W11-N11</f>
        <v>1.9999999552965164E-2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</row>
    <row r="12" spans="2:70" s="83" customFormat="1" ht="50.1" customHeight="1">
      <c r="B12" s="196"/>
      <c r="C12" s="76">
        <v>3000</v>
      </c>
      <c r="D12" s="77" t="s">
        <v>85</v>
      </c>
      <c r="E12" s="78"/>
      <c r="F12" s="79"/>
      <c r="G12" s="79">
        <v>3268885</v>
      </c>
      <c r="H12" s="79">
        <f t="shared" si="2"/>
        <v>3268885</v>
      </c>
      <c r="I12" s="79"/>
      <c r="J12" s="79">
        <v>3268885</v>
      </c>
      <c r="K12" s="79">
        <f t="shared" si="3"/>
        <v>3268885</v>
      </c>
      <c r="L12" s="79"/>
      <c r="M12" s="79">
        <v>0</v>
      </c>
      <c r="N12" s="79">
        <f t="shared" si="4"/>
        <v>0</v>
      </c>
      <c r="O12" s="80"/>
      <c r="P12" s="80"/>
      <c r="Q12" s="79">
        <f t="shared" si="5"/>
        <v>0</v>
      </c>
      <c r="R12" s="80"/>
      <c r="S12" s="81">
        <v>3173914.17</v>
      </c>
      <c r="T12" s="79">
        <f t="shared" si="6"/>
        <v>3173914.17</v>
      </c>
      <c r="U12" s="79"/>
      <c r="V12" s="79"/>
      <c r="W12" s="79"/>
      <c r="X12" s="80">
        <f t="shared" si="7"/>
        <v>0</v>
      </c>
      <c r="Y12" s="80">
        <f t="shared" si="7"/>
        <v>94970.830000000075</v>
      </c>
      <c r="Z12" s="79">
        <f>+K12-T12-W12-N12</f>
        <v>94970.830000000075</v>
      </c>
      <c r="AA12" s="79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</row>
    <row r="13" spans="2:70" s="83" customFormat="1" ht="65.099999999999994" customHeight="1">
      <c r="B13" s="196"/>
      <c r="C13" s="76">
        <v>4000</v>
      </c>
      <c r="D13" s="77" t="s">
        <v>86</v>
      </c>
      <c r="E13" s="78"/>
      <c r="F13" s="79"/>
      <c r="G13" s="79"/>
      <c r="H13" s="79">
        <f t="shared" si="2"/>
        <v>0</v>
      </c>
      <c r="I13" s="79"/>
      <c r="J13" s="79"/>
      <c r="K13" s="79">
        <f t="shared" si="3"/>
        <v>0</v>
      </c>
      <c r="L13" s="79"/>
      <c r="M13" s="79"/>
      <c r="N13" s="79">
        <f t="shared" si="4"/>
        <v>0</v>
      </c>
      <c r="O13" s="80"/>
      <c r="P13" s="80"/>
      <c r="Q13" s="79">
        <f t="shared" si="5"/>
        <v>0</v>
      </c>
      <c r="R13" s="80"/>
      <c r="S13" s="80">
        <v>0</v>
      </c>
      <c r="T13" s="79">
        <f t="shared" si="6"/>
        <v>0</v>
      </c>
      <c r="U13" s="79"/>
      <c r="V13" s="79"/>
      <c r="W13" s="79"/>
      <c r="X13" s="80">
        <f t="shared" si="7"/>
        <v>0</v>
      </c>
      <c r="Y13" s="80">
        <f t="shared" si="7"/>
        <v>0</v>
      </c>
      <c r="Z13" s="79">
        <f t="shared" ref="Z13:Z74" si="8">+K13-T13-W13</f>
        <v>0</v>
      </c>
      <c r="AA13" s="79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</row>
    <row r="14" spans="2:70" s="83" customFormat="1" ht="50.1" customHeight="1">
      <c r="B14" s="196"/>
      <c r="C14" s="76">
        <v>5000</v>
      </c>
      <c r="D14" s="77" t="s">
        <v>87</v>
      </c>
      <c r="E14" s="78"/>
      <c r="F14" s="79"/>
      <c r="G14" s="79">
        <v>203879.67999999999</v>
      </c>
      <c r="H14" s="79">
        <f t="shared" si="2"/>
        <v>203879.67999999999</v>
      </c>
      <c r="I14" s="79"/>
      <c r="J14" s="79">
        <v>203879.67999999999</v>
      </c>
      <c r="K14" s="79">
        <f t="shared" si="3"/>
        <v>203879.67999999999</v>
      </c>
      <c r="L14" s="79"/>
      <c r="M14" s="79"/>
      <c r="N14" s="79">
        <f t="shared" si="4"/>
        <v>0</v>
      </c>
      <c r="O14" s="80"/>
      <c r="P14" s="80"/>
      <c r="Q14" s="79">
        <f t="shared" si="5"/>
        <v>0</v>
      </c>
      <c r="R14" s="80"/>
      <c r="S14" s="81">
        <v>178879.98</v>
      </c>
      <c r="T14" s="79">
        <f t="shared" si="6"/>
        <v>178879.98</v>
      </c>
      <c r="U14" s="79"/>
      <c r="V14" s="79"/>
      <c r="W14" s="79"/>
      <c r="X14" s="80">
        <f t="shared" si="7"/>
        <v>0</v>
      </c>
      <c r="Y14" s="80">
        <f t="shared" si="7"/>
        <v>24999.699999999983</v>
      </c>
      <c r="Z14" s="79">
        <f t="shared" si="8"/>
        <v>24999.699999999983</v>
      </c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</row>
    <row r="15" spans="2:70" s="83" customFormat="1" ht="50.1" customHeight="1">
      <c r="B15" s="197"/>
      <c r="C15" s="76">
        <v>6000</v>
      </c>
      <c r="D15" s="84" t="s">
        <v>88</v>
      </c>
      <c r="E15" s="78"/>
      <c r="F15" s="79"/>
      <c r="G15" s="79"/>
      <c r="H15" s="79">
        <f t="shared" si="2"/>
        <v>0</v>
      </c>
      <c r="I15" s="79"/>
      <c r="J15" s="79"/>
      <c r="K15" s="79">
        <f t="shared" si="3"/>
        <v>0</v>
      </c>
      <c r="L15" s="79"/>
      <c r="M15" s="79"/>
      <c r="N15" s="79">
        <f t="shared" si="4"/>
        <v>0</v>
      </c>
      <c r="O15" s="80"/>
      <c r="P15" s="80"/>
      <c r="Q15" s="79">
        <f t="shared" si="5"/>
        <v>0</v>
      </c>
      <c r="R15" s="80"/>
      <c r="S15" s="80">
        <v>0</v>
      </c>
      <c r="T15" s="79">
        <f t="shared" si="6"/>
        <v>0</v>
      </c>
      <c r="U15" s="79"/>
      <c r="V15" s="79"/>
      <c r="W15" s="79"/>
      <c r="X15" s="80">
        <f t="shared" si="7"/>
        <v>0</v>
      </c>
      <c r="Y15" s="80">
        <f t="shared" si="7"/>
        <v>0</v>
      </c>
      <c r="Z15" s="79">
        <f t="shared" si="8"/>
        <v>0</v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</row>
    <row r="16" spans="2:70" ht="65.099999999999994" customHeight="1">
      <c r="B16" s="195">
        <v>2</v>
      </c>
      <c r="C16" s="85"/>
      <c r="D16" s="86" t="s">
        <v>89</v>
      </c>
      <c r="E16" s="73"/>
      <c r="F16" s="87">
        <f>SUM(F17:F22)</f>
        <v>9707109</v>
      </c>
      <c r="G16" s="87">
        <f t="shared" ref="G16:H16" si="9">SUM(G17:G22)</f>
        <v>24533046</v>
      </c>
      <c r="H16" s="87">
        <f t="shared" si="9"/>
        <v>34240155</v>
      </c>
      <c r="I16" s="87">
        <f>SUM(I17:I22)</f>
        <v>9707109</v>
      </c>
      <c r="J16" s="87">
        <f t="shared" ref="J16:T16" si="10">SUM(J17:J22)</f>
        <v>24533046</v>
      </c>
      <c r="K16" s="87">
        <f t="shared" si="10"/>
        <v>34240155</v>
      </c>
      <c r="L16" s="87">
        <f t="shared" si="10"/>
        <v>0</v>
      </c>
      <c r="M16" s="87">
        <f t="shared" si="10"/>
        <v>0</v>
      </c>
      <c r="N16" s="87">
        <f t="shared" si="10"/>
        <v>0</v>
      </c>
      <c r="O16" s="87">
        <f t="shared" si="10"/>
        <v>0</v>
      </c>
      <c r="P16" s="87">
        <f t="shared" si="10"/>
        <v>0</v>
      </c>
      <c r="Q16" s="87">
        <f t="shared" si="10"/>
        <v>0</v>
      </c>
      <c r="R16" s="87">
        <f t="shared" si="10"/>
        <v>9707109</v>
      </c>
      <c r="S16" s="87">
        <f t="shared" si="10"/>
        <v>24533046</v>
      </c>
      <c r="T16" s="87">
        <f t="shared" si="10"/>
        <v>34240155</v>
      </c>
      <c r="U16" s="87"/>
      <c r="V16" s="87"/>
      <c r="W16" s="87"/>
      <c r="X16" s="87">
        <f t="shared" si="7"/>
        <v>0</v>
      </c>
      <c r="Y16" s="87">
        <f t="shared" si="7"/>
        <v>0</v>
      </c>
      <c r="Z16" s="87">
        <f t="shared" si="8"/>
        <v>0</v>
      </c>
    </row>
    <row r="17" spans="2:26" s="94" customFormat="1" ht="50.1" customHeight="1">
      <c r="B17" s="196"/>
      <c r="C17" s="88">
        <v>1000</v>
      </c>
      <c r="D17" s="89" t="s">
        <v>83</v>
      </c>
      <c r="E17" s="90"/>
      <c r="F17" s="91"/>
      <c r="G17" s="91">
        <v>24533046</v>
      </c>
      <c r="H17" s="79">
        <f t="shared" ref="H17:H22" si="11">F17+G17+E17</f>
        <v>24533046</v>
      </c>
      <c r="I17" s="91"/>
      <c r="J17" s="91">
        <v>24533046</v>
      </c>
      <c r="K17" s="79">
        <f t="shared" ref="K17:K22" si="12">I17+J17+E17</f>
        <v>24533046</v>
      </c>
      <c r="L17" s="91"/>
      <c r="M17" s="91"/>
      <c r="N17" s="79">
        <f t="shared" ref="N17:N22" si="13">L17+M17</f>
        <v>0</v>
      </c>
      <c r="O17" s="92"/>
      <c r="P17" s="92"/>
      <c r="Q17" s="79">
        <f t="shared" ref="Q17:Q22" si="14">O17+P17</f>
        <v>0</v>
      </c>
      <c r="R17" s="92"/>
      <c r="S17" s="93">
        <v>24533046</v>
      </c>
      <c r="T17" s="79">
        <f t="shared" ref="T17:T22" si="15">R17+S17</f>
        <v>24533046</v>
      </c>
      <c r="U17" s="79"/>
      <c r="V17" s="79"/>
      <c r="W17" s="79"/>
      <c r="X17" s="92">
        <f t="shared" si="7"/>
        <v>0</v>
      </c>
      <c r="Y17" s="92">
        <f t="shared" si="7"/>
        <v>0</v>
      </c>
      <c r="Z17" s="79">
        <f t="shared" si="8"/>
        <v>0</v>
      </c>
    </row>
    <row r="18" spans="2:26" s="94" customFormat="1" ht="50.1" customHeight="1">
      <c r="B18" s="196"/>
      <c r="C18" s="88">
        <v>2000</v>
      </c>
      <c r="D18" s="89" t="s">
        <v>84</v>
      </c>
      <c r="E18" s="90"/>
      <c r="F18" s="91"/>
      <c r="G18" s="91"/>
      <c r="H18" s="79">
        <f t="shared" si="11"/>
        <v>0</v>
      </c>
      <c r="I18" s="91"/>
      <c r="J18" s="91"/>
      <c r="K18" s="79">
        <f t="shared" si="12"/>
        <v>0</v>
      </c>
      <c r="L18" s="91"/>
      <c r="M18" s="91"/>
      <c r="N18" s="79">
        <f t="shared" si="13"/>
        <v>0</v>
      </c>
      <c r="O18" s="92"/>
      <c r="P18" s="92"/>
      <c r="Q18" s="79">
        <f t="shared" si="14"/>
        <v>0</v>
      </c>
      <c r="R18" s="92"/>
      <c r="S18" s="92"/>
      <c r="T18" s="79">
        <f t="shared" si="15"/>
        <v>0</v>
      </c>
      <c r="U18" s="79"/>
      <c r="V18" s="79"/>
      <c r="W18" s="79"/>
      <c r="X18" s="92">
        <f t="shared" si="7"/>
        <v>0</v>
      </c>
      <c r="Y18" s="92">
        <f t="shared" si="7"/>
        <v>0</v>
      </c>
      <c r="Z18" s="79">
        <f t="shared" si="8"/>
        <v>0</v>
      </c>
    </row>
    <row r="19" spans="2:26" s="94" customFormat="1" ht="50.1" customHeight="1">
      <c r="B19" s="196"/>
      <c r="C19" s="88">
        <v>3000</v>
      </c>
      <c r="D19" s="89" t="s">
        <v>85</v>
      </c>
      <c r="E19" s="90"/>
      <c r="F19" s="91">
        <v>9707109</v>
      </c>
      <c r="G19" s="91"/>
      <c r="H19" s="79">
        <f t="shared" si="11"/>
        <v>9707109</v>
      </c>
      <c r="I19" s="91">
        <v>9707109</v>
      </c>
      <c r="J19" s="91"/>
      <c r="K19" s="79">
        <f t="shared" si="12"/>
        <v>9707109</v>
      </c>
      <c r="L19" s="91"/>
      <c r="M19" s="91"/>
      <c r="N19" s="79">
        <f t="shared" si="13"/>
        <v>0</v>
      </c>
      <c r="O19" s="92"/>
      <c r="P19" s="92"/>
      <c r="Q19" s="79">
        <f t="shared" si="14"/>
        <v>0</v>
      </c>
      <c r="R19" s="93">
        <v>9707109</v>
      </c>
      <c r="S19" s="92"/>
      <c r="T19" s="79">
        <f t="shared" si="15"/>
        <v>9707109</v>
      </c>
      <c r="U19" s="79"/>
      <c r="V19" s="79"/>
      <c r="W19" s="79"/>
      <c r="X19" s="92">
        <f t="shared" si="7"/>
        <v>0</v>
      </c>
      <c r="Y19" s="92">
        <f t="shared" si="7"/>
        <v>0</v>
      </c>
      <c r="Z19" s="79">
        <f t="shared" si="8"/>
        <v>0</v>
      </c>
    </row>
    <row r="20" spans="2:26" s="94" customFormat="1" ht="65.099999999999994" customHeight="1">
      <c r="B20" s="196"/>
      <c r="C20" s="88">
        <v>4000</v>
      </c>
      <c r="D20" s="95" t="s">
        <v>86</v>
      </c>
      <c r="E20" s="90"/>
      <c r="F20" s="91"/>
      <c r="G20" s="91"/>
      <c r="H20" s="79">
        <f t="shared" si="11"/>
        <v>0</v>
      </c>
      <c r="I20" s="91"/>
      <c r="J20" s="91"/>
      <c r="K20" s="79">
        <f t="shared" si="12"/>
        <v>0</v>
      </c>
      <c r="L20" s="91"/>
      <c r="M20" s="91"/>
      <c r="N20" s="79">
        <f t="shared" si="13"/>
        <v>0</v>
      </c>
      <c r="O20" s="92"/>
      <c r="P20" s="92"/>
      <c r="Q20" s="79">
        <f t="shared" si="14"/>
        <v>0</v>
      </c>
      <c r="R20" s="92"/>
      <c r="S20" s="92"/>
      <c r="T20" s="79">
        <f t="shared" si="15"/>
        <v>0</v>
      </c>
      <c r="U20" s="79"/>
      <c r="V20" s="79"/>
      <c r="W20" s="79"/>
      <c r="X20" s="92">
        <f t="shared" si="7"/>
        <v>0</v>
      </c>
      <c r="Y20" s="92">
        <f t="shared" si="7"/>
        <v>0</v>
      </c>
      <c r="Z20" s="79">
        <f t="shared" si="8"/>
        <v>0</v>
      </c>
    </row>
    <row r="21" spans="2:26" s="94" customFormat="1" ht="50.1" customHeight="1">
      <c r="B21" s="196"/>
      <c r="C21" s="88">
        <v>5000</v>
      </c>
      <c r="D21" s="95" t="s">
        <v>87</v>
      </c>
      <c r="E21" s="90"/>
      <c r="F21" s="91"/>
      <c r="G21" s="91"/>
      <c r="H21" s="79">
        <f t="shared" si="11"/>
        <v>0</v>
      </c>
      <c r="I21" s="91"/>
      <c r="J21" s="91"/>
      <c r="K21" s="79">
        <f t="shared" si="12"/>
        <v>0</v>
      </c>
      <c r="L21" s="91"/>
      <c r="M21" s="91"/>
      <c r="N21" s="79">
        <f t="shared" si="13"/>
        <v>0</v>
      </c>
      <c r="O21" s="92"/>
      <c r="P21" s="92"/>
      <c r="Q21" s="79">
        <f t="shared" si="14"/>
        <v>0</v>
      </c>
      <c r="R21" s="92"/>
      <c r="S21" s="92"/>
      <c r="T21" s="79">
        <f t="shared" si="15"/>
        <v>0</v>
      </c>
      <c r="U21" s="79"/>
      <c r="V21" s="79"/>
      <c r="W21" s="79"/>
      <c r="X21" s="92">
        <f t="shared" si="7"/>
        <v>0</v>
      </c>
      <c r="Y21" s="92">
        <f t="shared" si="7"/>
        <v>0</v>
      </c>
      <c r="Z21" s="79">
        <f t="shared" si="8"/>
        <v>0</v>
      </c>
    </row>
    <row r="22" spans="2:26" s="94" customFormat="1" ht="50.1" customHeight="1">
      <c r="B22" s="197"/>
      <c r="C22" s="88">
        <v>6000</v>
      </c>
      <c r="D22" s="95" t="s">
        <v>88</v>
      </c>
      <c r="E22" s="90"/>
      <c r="F22" s="91"/>
      <c r="G22" s="91"/>
      <c r="H22" s="79">
        <f t="shared" si="11"/>
        <v>0</v>
      </c>
      <c r="I22" s="91"/>
      <c r="J22" s="91"/>
      <c r="K22" s="79">
        <f t="shared" si="12"/>
        <v>0</v>
      </c>
      <c r="L22" s="91"/>
      <c r="M22" s="91"/>
      <c r="N22" s="79">
        <f t="shared" si="13"/>
        <v>0</v>
      </c>
      <c r="O22" s="92"/>
      <c r="P22" s="92"/>
      <c r="Q22" s="79">
        <f t="shared" si="14"/>
        <v>0</v>
      </c>
      <c r="R22" s="92"/>
      <c r="S22" s="92"/>
      <c r="T22" s="79">
        <f t="shared" si="15"/>
        <v>0</v>
      </c>
      <c r="U22" s="79"/>
      <c r="V22" s="79"/>
      <c r="W22" s="79"/>
      <c r="X22" s="92">
        <f t="shared" si="7"/>
        <v>0</v>
      </c>
      <c r="Y22" s="92">
        <f t="shared" si="7"/>
        <v>0</v>
      </c>
      <c r="Z22" s="79">
        <f t="shared" si="8"/>
        <v>0</v>
      </c>
    </row>
    <row r="23" spans="2:26" ht="65.099999999999994" customHeight="1">
      <c r="B23" s="195">
        <v>3</v>
      </c>
      <c r="C23" s="85"/>
      <c r="D23" s="86" t="s">
        <v>90</v>
      </c>
      <c r="E23" s="73"/>
      <c r="F23" s="87">
        <f>SUM(F24:F29)</f>
        <v>30842666</v>
      </c>
      <c r="G23" s="87">
        <f t="shared" ref="G23:H23" si="16">SUM(G24:G29)</f>
        <v>0</v>
      </c>
      <c r="H23" s="87">
        <f t="shared" si="16"/>
        <v>30842666</v>
      </c>
      <c r="I23" s="87">
        <f>SUM(I24:I29)</f>
        <v>30842666</v>
      </c>
      <c r="J23" s="87">
        <f t="shared" ref="J23:W23" si="17">SUM(J24:J29)</f>
        <v>0</v>
      </c>
      <c r="K23" s="87">
        <f t="shared" si="17"/>
        <v>30842666</v>
      </c>
      <c r="L23" s="87">
        <f t="shared" si="17"/>
        <v>0</v>
      </c>
      <c r="M23" s="87">
        <f t="shared" si="17"/>
        <v>0</v>
      </c>
      <c r="N23" s="87">
        <f t="shared" si="17"/>
        <v>0</v>
      </c>
      <c r="O23" s="87">
        <f t="shared" si="17"/>
        <v>0</v>
      </c>
      <c r="P23" s="87">
        <f t="shared" si="17"/>
        <v>0</v>
      </c>
      <c r="Q23" s="87">
        <f t="shared" si="17"/>
        <v>0</v>
      </c>
      <c r="R23" s="87">
        <f t="shared" si="17"/>
        <v>26590561.510000002</v>
      </c>
      <c r="S23" s="87">
        <f t="shared" si="17"/>
        <v>0</v>
      </c>
      <c r="T23" s="87">
        <f t="shared" si="17"/>
        <v>26590561.510000002</v>
      </c>
      <c r="U23" s="87">
        <f t="shared" si="17"/>
        <v>0</v>
      </c>
      <c r="V23" s="87">
        <f t="shared" si="17"/>
        <v>0</v>
      </c>
      <c r="W23" s="87">
        <f t="shared" si="17"/>
        <v>0</v>
      </c>
      <c r="X23" s="87">
        <f t="shared" si="7"/>
        <v>4252104.4899999984</v>
      </c>
      <c r="Y23" s="87">
        <f t="shared" si="7"/>
        <v>0</v>
      </c>
      <c r="Z23" s="87">
        <f t="shared" si="8"/>
        <v>4252104.4899999984</v>
      </c>
    </row>
    <row r="24" spans="2:26" s="94" customFormat="1" ht="50.1" customHeight="1">
      <c r="B24" s="196"/>
      <c r="C24" s="88">
        <v>1000</v>
      </c>
      <c r="D24" s="89" t="s">
        <v>83</v>
      </c>
      <c r="E24" s="90"/>
      <c r="F24" s="91">
        <v>9993600</v>
      </c>
      <c r="G24" s="91"/>
      <c r="H24" s="79">
        <f t="shared" ref="H24:H29" si="18">F24+G24+E24</f>
        <v>9993600</v>
      </c>
      <c r="I24" s="91">
        <v>9993600</v>
      </c>
      <c r="J24" s="91"/>
      <c r="K24" s="79">
        <f t="shared" ref="K24:K29" si="19">I24+J24+E24</f>
        <v>9993600</v>
      </c>
      <c r="L24" s="91"/>
      <c r="M24" s="91"/>
      <c r="N24" s="79">
        <f t="shared" ref="N24:N29" si="20">L24+M24</f>
        <v>0</v>
      </c>
      <c r="O24" s="92"/>
      <c r="P24" s="92"/>
      <c r="Q24" s="79">
        <f t="shared" ref="Q24:Q29" si="21">O24+P24</f>
        <v>0</v>
      </c>
      <c r="R24" s="92">
        <v>9993600</v>
      </c>
      <c r="S24" s="92"/>
      <c r="T24" s="79">
        <f t="shared" ref="T24:T29" si="22">R24+S24</f>
        <v>9993600</v>
      </c>
      <c r="U24" s="79"/>
      <c r="V24" s="79"/>
      <c r="W24" s="79"/>
      <c r="X24" s="92">
        <f t="shared" si="7"/>
        <v>0</v>
      </c>
      <c r="Y24" s="92">
        <f t="shared" si="7"/>
        <v>0</v>
      </c>
      <c r="Z24" s="79">
        <f t="shared" si="8"/>
        <v>0</v>
      </c>
    </row>
    <row r="25" spans="2:26" s="94" customFormat="1" ht="50.1" customHeight="1">
      <c r="B25" s="196"/>
      <c r="C25" s="88">
        <v>2000</v>
      </c>
      <c r="D25" s="89" t="s">
        <v>84</v>
      </c>
      <c r="E25" s="90"/>
      <c r="F25" s="91">
        <v>29300</v>
      </c>
      <c r="G25" s="91"/>
      <c r="H25" s="79">
        <f t="shared" si="18"/>
        <v>29300</v>
      </c>
      <c r="I25" s="91">
        <v>29300</v>
      </c>
      <c r="J25" s="91"/>
      <c r="K25" s="79">
        <f t="shared" si="19"/>
        <v>29300</v>
      </c>
      <c r="L25" s="91"/>
      <c r="M25" s="91"/>
      <c r="N25" s="79">
        <f t="shared" si="20"/>
        <v>0</v>
      </c>
      <c r="O25" s="92"/>
      <c r="P25" s="92"/>
      <c r="Q25" s="79">
        <f t="shared" si="21"/>
        <v>0</v>
      </c>
      <c r="R25" s="92">
        <v>29299.75</v>
      </c>
      <c r="S25" s="92"/>
      <c r="T25" s="79">
        <f t="shared" si="22"/>
        <v>29299.75</v>
      </c>
      <c r="U25" s="79"/>
      <c r="V25" s="79"/>
      <c r="W25" s="79"/>
      <c r="X25" s="92">
        <f t="shared" si="7"/>
        <v>0.25</v>
      </c>
      <c r="Y25" s="92">
        <f t="shared" si="7"/>
        <v>0</v>
      </c>
      <c r="Z25" s="79">
        <f t="shared" si="8"/>
        <v>0.25</v>
      </c>
    </row>
    <row r="26" spans="2:26" s="94" customFormat="1" ht="50.1" customHeight="1">
      <c r="B26" s="196"/>
      <c r="C26" s="88">
        <v>3000</v>
      </c>
      <c r="D26" s="89" t="s">
        <v>85</v>
      </c>
      <c r="E26" s="90"/>
      <c r="F26" s="91">
        <v>19504388</v>
      </c>
      <c r="G26" s="91"/>
      <c r="H26" s="79">
        <f t="shared" si="18"/>
        <v>19504388</v>
      </c>
      <c r="I26" s="91">
        <v>19504388</v>
      </c>
      <c r="J26" s="91"/>
      <c r="K26" s="79">
        <f t="shared" si="19"/>
        <v>19504388</v>
      </c>
      <c r="L26" s="91"/>
      <c r="M26" s="91"/>
      <c r="N26" s="79">
        <f t="shared" si="20"/>
        <v>0</v>
      </c>
      <c r="O26" s="92"/>
      <c r="P26" s="92"/>
      <c r="Q26" s="79">
        <f t="shared" si="21"/>
        <v>0</v>
      </c>
      <c r="R26" s="92">
        <v>15443736.6</v>
      </c>
      <c r="S26" s="92"/>
      <c r="T26" s="79">
        <f t="shared" si="22"/>
        <v>15443736.6</v>
      </c>
      <c r="U26" s="79">
        <v>0</v>
      </c>
      <c r="V26" s="79"/>
      <c r="W26" s="79">
        <f>+U26+V26</f>
        <v>0</v>
      </c>
      <c r="X26" s="92">
        <f t="shared" si="7"/>
        <v>4060651.4000000004</v>
      </c>
      <c r="Y26" s="92">
        <f t="shared" si="7"/>
        <v>0</v>
      </c>
      <c r="Z26" s="79">
        <f t="shared" si="8"/>
        <v>4060651.4000000004</v>
      </c>
    </row>
    <row r="27" spans="2:26" s="94" customFormat="1" ht="65.099999999999994" customHeight="1">
      <c r="B27" s="196"/>
      <c r="C27" s="88">
        <v>4000</v>
      </c>
      <c r="D27" s="89" t="s">
        <v>86</v>
      </c>
      <c r="E27" s="90"/>
      <c r="F27" s="91">
        <v>162000</v>
      </c>
      <c r="G27" s="91"/>
      <c r="H27" s="79">
        <f t="shared" si="18"/>
        <v>162000</v>
      </c>
      <c r="I27" s="91">
        <v>162000</v>
      </c>
      <c r="J27" s="91"/>
      <c r="K27" s="79">
        <f t="shared" si="19"/>
        <v>162000</v>
      </c>
      <c r="L27" s="91"/>
      <c r="M27" s="91"/>
      <c r="N27" s="79">
        <f t="shared" si="20"/>
        <v>0</v>
      </c>
      <c r="O27" s="92"/>
      <c r="P27" s="92"/>
      <c r="Q27" s="79">
        <f t="shared" si="21"/>
        <v>0</v>
      </c>
      <c r="R27" s="92">
        <v>162000</v>
      </c>
      <c r="S27" s="92"/>
      <c r="T27" s="79">
        <f t="shared" si="22"/>
        <v>162000</v>
      </c>
      <c r="U27" s="79"/>
      <c r="V27" s="79"/>
      <c r="W27" s="79"/>
      <c r="X27" s="92">
        <f t="shared" si="7"/>
        <v>0</v>
      </c>
      <c r="Y27" s="92">
        <f t="shared" si="7"/>
        <v>0</v>
      </c>
      <c r="Z27" s="79">
        <f t="shared" si="8"/>
        <v>0</v>
      </c>
    </row>
    <row r="28" spans="2:26" s="94" customFormat="1" ht="50.1" customHeight="1">
      <c r="B28" s="196"/>
      <c r="C28" s="88">
        <v>5000</v>
      </c>
      <c r="D28" s="89" t="s">
        <v>87</v>
      </c>
      <c r="E28" s="90"/>
      <c r="F28" s="91">
        <v>1153378</v>
      </c>
      <c r="G28" s="91"/>
      <c r="H28" s="79">
        <f t="shared" si="18"/>
        <v>1153378</v>
      </c>
      <c r="I28" s="91">
        <v>1153378</v>
      </c>
      <c r="J28" s="91"/>
      <c r="K28" s="79">
        <f t="shared" si="19"/>
        <v>1153378</v>
      </c>
      <c r="L28" s="91">
        <v>0</v>
      </c>
      <c r="M28" s="91"/>
      <c r="N28" s="79">
        <f t="shared" si="20"/>
        <v>0</v>
      </c>
      <c r="O28" s="92"/>
      <c r="P28" s="92"/>
      <c r="Q28" s="79">
        <f t="shared" si="21"/>
        <v>0</v>
      </c>
      <c r="R28" s="92">
        <v>961925.16</v>
      </c>
      <c r="S28" s="92"/>
      <c r="T28" s="79">
        <f t="shared" si="22"/>
        <v>961925.16</v>
      </c>
      <c r="U28" s="79"/>
      <c r="V28" s="79"/>
      <c r="W28" s="79"/>
      <c r="X28" s="92">
        <f t="shared" si="7"/>
        <v>191452.83999999997</v>
      </c>
      <c r="Y28" s="92">
        <f t="shared" si="7"/>
        <v>0</v>
      </c>
      <c r="Z28" s="79">
        <f t="shared" si="8"/>
        <v>191452.83999999997</v>
      </c>
    </row>
    <row r="29" spans="2:26" s="94" customFormat="1" ht="45.75" customHeight="1">
      <c r="B29" s="197"/>
      <c r="C29" s="88">
        <v>6000</v>
      </c>
      <c r="D29" s="95" t="s">
        <v>88</v>
      </c>
      <c r="E29" s="90"/>
      <c r="F29" s="91"/>
      <c r="G29" s="91"/>
      <c r="H29" s="79">
        <f t="shared" si="18"/>
        <v>0</v>
      </c>
      <c r="I29" s="91"/>
      <c r="J29" s="91"/>
      <c r="K29" s="79">
        <f t="shared" si="19"/>
        <v>0</v>
      </c>
      <c r="L29" s="91"/>
      <c r="M29" s="91"/>
      <c r="N29" s="79">
        <f t="shared" si="20"/>
        <v>0</v>
      </c>
      <c r="O29" s="92"/>
      <c r="P29" s="92"/>
      <c r="Q29" s="79">
        <f t="shared" si="21"/>
        <v>0</v>
      </c>
      <c r="R29" s="92">
        <v>0</v>
      </c>
      <c r="S29" s="92"/>
      <c r="T29" s="79">
        <f t="shared" si="22"/>
        <v>0</v>
      </c>
      <c r="U29" s="79"/>
      <c r="V29" s="79"/>
      <c r="W29" s="79"/>
      <c r="X29" s="92">
        <f t="shared" si="7"/>
        <v>0</v>
      </c>
      <c r="Y29" s="92">
        <f t="shared" si="7"/>
        <v>0</v>
      </c>
      <c r="Z29" s="79">
        <f t="shared" si="8"/>
        <v>0</v>
      </c>
    </row>
    <row r="30" spans="2:26" ht="2.25" hidden="1" customHeight="1">
      <c r="B30" s="195">
        <v>4</v>
      </c>
      <c r="C30" s="85"/>
      <c r="D30" s="86" t="s">
        <v>91</v>
      </c>
      <c r="E30" s="73"/>
      <c r="F30" s="87">
        <f>SUM(F31:F36)</f>
        <v>0</v>
      </c>
      <c r="G30" s="87">
        <f t="shared" ref="G30:H30" si="23">SUM(G31:G36)</f>
        <v>0</v>
      </c>
      <c r="H30" s="87">
        <f t="shared" si="23"/>
        <v>0</v>
      </c>
      <c r="I30" s="87">
        <f>SUM(I31:I36)</f>
        <v>0</v>
      </c>
      <c r="J30" s="87">
        <f t="shared" ref="J30:T30" si="24">SUM(J31:J36)</f>
        <v>0</v>
      </c>
      <c r="K30" s="87">
        <f t="shared" si="24"/>
        <v>0</v>
      </c>
      <c r="L30" s="87">
        <f t="shared" si="24"/>
        <v>0</v>
      </c>
      <c r="M30" s="87">
        <f t="shared" si="24"/>
        <v>0</v>
      </c>
      <c r="N30" s="87">
        <f t="shared" si="24"/>
        <v>0</v>
      </c>
      <c r="O30" s="87">
        <f t="shared" si="24"/>
        <v>0</v>
      </c>
      <c r="P30" s="87">
        <f t="shared" si="24"/>
        <v>0</v>
      </c>
      <c r="Q30" s="87">
        <f t="shared" si="24"/>
        <v>0</v>
      </c>
      <c r="R30" s="87">
        <f t="shared" si="24"/>
        <v>0</v>
      </c>
      <c r="S30" s="87">
        <f t="shared" si="24"/>
        <v>0</v>
      </c>
      <c r="T30" s="87">
        <f t="shared" si="24"/>
        <v>0</v>
      </c>
      <c r="U30" s="87"/>
      <c r="V30" s="87"/>
      <c r="W30" s="87"/>
      <c r="X30" s="87">
        <f t="shared" si="7"/>
        <v>0</v>
      </c>
      <c r="Y30" s="87">
        <f t="shared" si="7"/>
        <v>0</v>
      </c>
      <c r="Z30" s="87">
        <f t="shared" si="8"/>
        <v>0</v>
      </c>
    </row>
    <row r="31" spans="2:26" ht="49.5" hidden="1" customHeight="1">
      <c r="B31" s="196"/>
      <c r="C31" s="96">
        <v>1000</v>
      </c>
      <c r="D31" s="97" t="s">
        <v>83</v>
      </c>
      <c r="E31" s="98"/>
      <c r="F31" s="99"/>
      <c r="G31" s="99"/>
      <c r="H31" s="100">
        <f t="shared" ref="H31:H36" si="25">F31+G31+E31</f>
        <v>0</v>
      </c>
      <c r="I31" s="99"/>
      <c r="J31" s="99"/>
      <c r="K31" s="100">
        <f t="shared" ref="K31:K36" si="26">I31+J31+E31</f>
        <v>0</v>
      </c>
      <c r="L31" s="99"/>
      <c r="M31" s="99"/>
      <c r="N31" s="100">
        <f t="shared" ref="N31:N36" si="27">L31+M31</f>
        <v>0</v>
      </c>
      <c r="O31" s="101"/>
      <c r="P31" s="101"/>
      <c r="Q31" s="100">
        <f t="shared" ref="Q31:Q36" si="28">O31+P31</f>
        <v>0</v>
      </c>
      <c r="R31" s="101"/>
      <c r="S31" s="101"/>
      <c r="T31" s="100">
        <f t="shared" ref="T31:T36" si="29">R31+S31</f>
        <v>0</v>
      </c>
      <c r="U31" s="100"/>
      <c r="V31" s="100"/>
      <c r="W31" s="100"/>
      <c r="X31" s="101">
        <f t="shared" si="7"/>
        <v>0</v>
      </c>
      <c r="Y31" s="101">
        <f t="shared" si="7"/>
        <v>0</v>
      </c>
      <c r="Z31" s="100">
        <f t="shared" si="8"/>
        <v>0</v>
      </c>
    </row>
    <row r="32" spans="2:26" ht="49.5" hidden="1" customHeight="1">
      <c r="B32" s="196"/>
      <c r="C32" s="96">
        <v>2000</v>
      </c>
      <c r="D32" s="97" t="s">
        <v>84</v>
      </c>
      <c r="E32" s="98"/>
      <c r="F32" s="99"/>
      <c r="G32" s="99"/>
      <c r="H32" s="100">
        <f t="shared" si="25"/>
        <v>0</v>
      </c>
      <c r="I32" s="99"/>
      <c r="J32" s="99"/>
      <c r="K32" s="100">
        <f t="shared" si="26"/>
        <v>0</v>
      </c>
      <c r="L32" s="99"/>
      <c r="M32" s="99"/>
      <c r="N32" s="100">
        <f t="shared" si="27"/>
        <v>0</v>
      </c>
      <c r="O32" s="101"/>
      <c r="P32" s="101"/>
      <c r="Q32" s="100">
        <f t="shared" si="28"/>
        <v>0</v>
      </c>
      <c r="R32" s="101"/>
      <c r="S32" s="101"/>
      <c r="T32" s="100">
        <f t="shared" si="29"/>
        <v>0</v>
      </c>
      <c r="U32" s="100"/>
      <c r="V32" s="100"/>
      <c r="W32" s="100"/>
      <c r="X32" s="101">
        <f t="shared" si="7"/>
        <v>0</v>
      </c>
      <c r="Y32" s="101">
        <f t="shared" si="7"/>
        <v>0</v>
      </c>
      <c r="Z32" s="100">
        <f t="shared" si="8"/>
        <v>0</v>
      </c>
    </row>
    <row r="33" spans="2:26" ht="49.5" hidden="1" customHeight="1">
      <c r="B33" s="196"/>
      <c r="C33" s="96">
        <v>3000</v>
      </c>
      <c r="D33" s="97" t="s">
        <v>85</v>
      </c>
      <c r="E33" s="98"/>
      <c r="F33" s="99"/>
      <c r="G33" s="99"/>
      <c r="H33" s="100">
        <f t="shared" si="25"/>
        <v>0</v>
      </c>
      <c r="I33" s="99"/>
      <c r="J33" s="99"/>
      <c r="K33" s="100">
        <f t="shared" si="26"/>
        <v>0</v>
      </c>
      <c r="L33" s="99"/>
      <c r="M33" s="99"/>
      <c r="N33" s="100">
        <f t="shared" si="27"/>
        <v>0</v>
      </c>
      <c r="O33" s="101"/>
      <c r="P33" s="101"/>
      <c r="Q33" s="100">
        <f t="shared" si="28"/>
        <v>0</v>
      </c>
      <c r="R33" s="101"/>
      <c r="S33" s="101"/>
      <c r="T33" s="100">
        <f t="shared" si="29"/>
        <v>0</v>
      </c>
      <c r="U33" s="100"/>
      <c r="V33" s="100"/>
      <c r="W33" s="100"/>
      <c r="X33" s="101">
        <f t="shared" si="7"/>
        <v>0</v>
      </c>
      <c r="Y33" s="101">
        <f t="shared" si="7"/>
        <v>0</v>
      </c>
      <c r="Z33" s="100">
        <f t="shared" si="8"/>
        <v>0</v>
      </c>
    </row>
    <row r="34" spans="2:26" ht="64.5" hidden="1" customHeight="1">
      <c r="B34" s="196"/>
      <c r="C34" s="96">
        <v>4000</v>
      </c>
      <c r="D34" s="97" t="s">
        <v>86</v>
      </c>
      <c r="E34" s="98"/>
      <c r="F34" s="99"/>
      <c r="G34" s="99"/>
      <c r="H34" s="100">
        <f t="shared" si="25"/>
        <v>0</v>
      </c>
      <c r="I34" s="99"/>
      <c r="J34" s="99"/>
      <c r="K34" s="100">
        <f t="shared" si="26"/>
        <v>0</v>
      </c>
      <c r="L34" s="99"/>
      <c r="M34" s="99"/>
      <c r="N34" s="100">
        <f t="shared" si="27"/>
        <v>0</v>
      </c>
      <c r="O34" s="101"/>
      <c r="P34" s="101"/>
      <c r="Q34" s="100">
        <f t="shared" si="28"/>
        <v>0</v>
      </c>
      <c r="R34" s="101"/>
      <c r="S34" s="101"/>
      <c r="T34" s="100">
        <f t="shared" si="29"/>
        <v>0</v>
      </c>
      <c r="U34" s="100"/>
      <c r="V34" s="100"/>
      <c r="W34" s="100"/>
      <c r="X34" s="101">
        <f t="shared" si="7"/>
        <v>0</v>
      </c>
      <c r="Y34" s="101">
        <f t="shared" si="7"/>
        <v>0</v>
      </c>
      <c r="Z34" s="100">
        <f t="shared" si="8"/>
        <v>0</v>
      </c>
    </row>
    <row r="35" spans="2:26" ht="49.5" hidden="1" customHeight="1">
      <c r="B35" s="196"/>
      <c r="C35" s="96">
        <v>5000</v>
      </c>
      <c r="D35" s="97" t="s">
        <v>87</v>
      </c>
      <c r="E35" s="98"/>
      <c r="F35" s="99"/>
      <c r="G35" s="99"/>
      <c r="H35" s="100">
        <f t="shared" si="25"/>
        <v>0</v>
      </c>
      <c r="I35" s="99"/>
      <c r="J35" s="99"/>
      <c r="K35" s="100">
        <f t="shared" si="26"/>
        <v>0</v>
      </c>
      <c r="L35" s="99"/>
      <c r="M35" s="99"/>
      <c r="N35" s="100">
        <f t="shared" si="27"/>
        <v>0</v>
      </c>
      <c r="O35" s="101"/>
      <c r="P35" s="101"/>
      <c r="Q35" s="100">
        <f t="shared" si="28"/>
        <v>0</v>
      </c>
      <c r="R35" s="101"/>
      <c r="S35" s="101"/>
      <c r="T35" s="100">
        <f t="shared" si="29"/>
        <v>0</v>
      </c>
      <c r="U35" s="100"/>
      <c r="V35" s="100"/>
      <c r="W35" s="100"/>
      <c r="X35" s="101">
        <f t="shared" si="7"/>
        <v>0</v>
      </c>
      <c r="Y35" s="101">
        <f t="shared" si="7"/>
        <v>0</v>
      </c>
      <c r="Z35" s="100">
        <f t="shared" si="8"/>
        <v>0</v>
      </c>
    </row>
    <row r="36" spans="2:26" ht="49.5" hidden="1" customHeight="1">
      <c r="B36" s="197"/>
      <c r="C36" s="96">
        <v>6000</v>
      </c>
      <c r="D36" s="97" t="s">
        <v>88</v>
      </c>
      <c r="E36" s="98"/>
      <c r="F36" s="99"/>
      <c r="G36" s="99"/>
      <c r="H36" s="100">
        <f t="shared" si="25"/>
        <v>0</v>
      </c>
      <c r="I36" s="99"/>
      <c r="J36" s="99"/>
      <c r="K36" s="100">
        <f t="shared" si="26"/>
        <v>0</v>
      </c>
      <c r="L36" s="99"/>
      <c r="M36" s="99"/>
      <c r="N36" s="100">
        <f t="shared" si="27"/>
        <v>0</v>
      </c>
      <c r="O36" s="101"/>
      <c r="P36" s="101"/>
      <c r="Q36" s="100">
        <f t="shared" si="28"/>
        <v>0</v>
      </c>
      <c r="R36" s="101"/>
      <c r="S36" s="101"/>
      <c r="T36" s="100">
        <f t="shared" si="29"/>
        <v>0</v>
      </c>
      <c r="U36" s="100"/>
      <c r="V36" s="100"/>
      <c r="W36" s="100"/>
      <c r="X36" s="101">
        <f t="shared" si="7"/>
        <v>0</v>
      </c>
      <c r="Y36" s="101">
        <f t="shared" si="7"/>
        <v>0</v>
      </c>
      <c r="Z36" s="100">
        <f t="shared" si="8"/>
        <v>0</v>
      </c>
    </row>
    <row r="37" spans="2:26" ht="64.5" hidden="1" customHeight="1">
      <c r="B37" s="195">
        <v>5</v>
      </c>
      <c r="C37" s="85"/>
      <c r="D37" s="86" t="s">
        <v>92</v>
      </c>
      <c r="E37" s="73"/>
      <c r="F37" s="87">
        <f>SUM(F38:F43)</f>
        <v>0</v>
      </c>
      <c r="G37" s="87">
        <f t="shared" ref="G37:H37" si="30">SUM(G38:G43)</f>
        <v>0</v>
      </c>
      <c r="H37" s="87">
        <f t="shared" si="30"/>
        <v>0</v>
      </c>
      <c r="I37" s="87">
        <f>SUM(I38:I43)</f>
        <v>0</v>
      </c>
      <c r="J37" s="87">
        <f t="shared" ref="J37:T37" si="31">SUM(J38:J43)</f>
        <v>0</v>
      </c>
      <c r="K37" s="87">
        <f t="shared" si="31"/>
        <v>0</v>
      </c>
      <c r="L37" s="87">
        <f t="shared" si="31"/>
        <v>0</v>
      </c>
      <c r="M37" s="87">
        <f t="shared" si="31"/>
        <v>0</v>
      </c>
      <c r="N37" s="87">
        <f t="shared" si="31"/>
        <v>0</v>
      </c>
      <c r="O37" s="87">
        <f t="shared" si="31"/>
        <v>0</v>
      </c>
      <c r="P37" s="87">
        <f t="shared" si="31"/>
        <v>0</v>
      </c>
      <c r="Q37" s="87">
        <f t="shared" si="31"/>
        <v>0</v>
      </c>
      <c r="R37" s="87">
        <f t="shared" si="31"/>
        <v>0</v>
      </c>
      <c r="S37" s="87">
        <f t="shared" si="31"/>
        <v>0</v>
      </c>
      <c r="T37" s="87">
        <f t="shared" si="31"/>
        <v>0</v>
      </c>
      <c r="U37" s="87"/>
      <c r="V37" s="87"/>
      <c r="W37" s="87"/>
      <c r="X37" s="87">
        <f t="shared" si="7"/>
        <v>0</v>
      </c>
      <c r="Y37" s="87">
        <f t="shared" si="7"/>
        <v>0</v>
      </c>
      <c r="Z37" s="87">
        <f t="shared" si="8"/>
        <v>0</v>
      </c>
    </row>
    <row r="38" spans="2:26" ht="49.5" hidden="1" customHeight="1">
      <c r="B38" s="196"/>
      <c r="C38" s="96">
        <v>1000</v>
      </c>
      <c r="D38" s="97" t="s">
        <v>83</v>
      </c>
      <c r="E38" s="98"/>
      <c r="F38" s="99"/>
      <c r="G38" s="99"/>
      <c r="H38" s="100">
        <f t="shared" ref="H38:H43" si="32">F38+G38+E38</f>
        <v>0</v>
      </c>
      <c r="I38" s="99"/>
      <c r="J38" s="99"/>
      <c r="K38" s="100">
        <f t="shared" ref="K38:K43" si="33">I38+J38+E38</f>
        <v>0</v>
      </c>
      <c r="L38" s="99"/>
      <c r="M38" s="99"/>
      <c r="N38" s="100">
        <f t="shared" ref="N38:N43" si="34">L38+M38</f>
        <v>0</v>
      </c>
      <c r="O38" s="101"/>
      <c r="P38" s="101"/>
      <c r="Q38" s="100">
        <f t="shared" ref="Q38:Q43" si="35">O38+P38</f>
        <v>0</v>
      </c>
      <c r="R38" s="101"/>
      <c r="S38" s="101"/>
      <c r="T38" s="100">
        <f t="shared" ref="T38:T43" si="36">R38+S38</f>
        <v>0</v>
      </c>
      <c r="U38" s="100"/>
      <c r="V38" s="100"/>
      <c r="W38" s="100"/>
      <c r="X38" s="101">
        <f t="shared" si="7"/>
        <v>0</v>
      </c>
      <c r="Y38" s="101">
        <f t="shared" si="7"/>
        <v>0</v>
      </c>
      <c r="Z38" s="100">
        <f t="shared" si="8"/>
        <v>0</v>
      </c>
    </row>
    <row r="39" spans="2:26" ht="49.5" hidden="1" customHeight="1">
      <c r="B39" s="196"/>
      <c r="C39" s="96">
        <v>2000</v>
      </c>
      <c r="D39" s="97" t="s">
        <v>84</v>
      </c>
      <c r="E39" s="98"/>
      <c r="F39" s="99"/>
      <c r="G39" s="99"/>
      <c r="H39" s="100">
        <f t="shared" si="32"/>
        <v>0</v>
      </c>
      <c r="I39" s="99"/>
      <c r="J39" s="99"/>
      <c r="K39" s="100">
        <f t="shared" si="33"/>
        <v>0</v>
      </c>
      <c r="L39" s="99"/>
      <c r="M39" s="99"/>
      <c r="N39" s="100">
        <f t="shared" si="34"/>
        <v>0</v>
      </c>
      <c r="O39" s="101"/>
      <c r="P39" s="101"/>
      <c r="Q39" s="100">
        <f t="shared" si="35"/>
        <v>0</v>
      </c>
      <c r="R39" s="101"/>
      <c r="S39" s="101"/>
      <c r="T39" s="100">
        <f t="shared" si="36"/>
        <v>0</v>
      </c>
      <c r="U39" s="100"/>
      <c r="V39" s="100"/>
      <c r="W39" s="100"/>
      <c r="X39" s="101">
        <f t="shared" si="7"/>
        <v>0</v>
      </c>
      <c r="Y39" s="101">
        <f t="shared" si="7"/>
        <v>0</v>
      </c>
      <c r="Z39" s="100">
        <f t="shared" si="8"/>
        <v>0</v>
      </c>
    </row>
    <row r="40" spans="2:26" ht="49.5" hidden="1" customHeight="1">
      <c r="B40" s="196"/>
      <c r="C40" s="96">
        <v>3000</v>
      </c>
      <c r="D40" s="97" t="s">
        <v>85</v>
      </c>
      <c r="E40" s="98"/>
      <c r="F40" s="99"/>
      <c r="G40" s="99"/>
      <c r="H40" s="100">
        <f t="shared" si="32"/>
        <v>0</v>
      </c>
      <c r="I40" s="99"/>
      <c r="J40" s="99"/>
      <c r="K40" s="100">
        <f t="shared" si="33"/>
        <v>0</v>
      </c>
      <c r="L40" s="99"/>
      <c r="M40" s="99"/>
      <c r="N40" s="100">
        <f t="shared" si="34"/>
        <v>0</v>
      </c>
      <c r="O40" s="101"/>
      <c r="P40" s="101"/>
      <c r="Q40" s="100">
        <f t="shared" si="35"/>
        <v>0</v>
      </c>
      <c r="R40" s="101"/>
      <c r="S40" s="101"/>
      <c r="T40" s="100">
        <f t="shared" si="36"/>
        <v>0</v>
      </c>
      <c r="U40" s="100"/>
      <c r="V40" s="100"/>
      <c r="W40" s="100"/>
      <c r="X40" s="101">
        <f t="shared" si="7"/>
        <v>0</v>
      </c>
      <c r="Y40" s="101">
        <f t="shared" si="7"/>
        <v>0</v>
      </c>
      <c r="Z40" s="100">
        <f t="shared" si="8"/>
        <v>0</v>
      </c>
    </row>
    <row r="41" spans="2:26" ht="64.5" hidden="1" customHeight="1">
      <c r="B41" s="196"/>
      <c r="C41" s="96">
        <v>4000</v>
      </c>
      <c r="D41" s="97" t="s">
        <v>86</v>
      </c>
      <c r="E41" s="98"/>
      <c r="F41" s="99"/>
      <c r="G41" s="99"/>
      <c r="H41" s="100">
        <f t="shared" si="32"/>
        <v>0</v>
      </c>
      <c r="I41" s="99"/>
      <c r="J41" s="99"/>
      <c r="K41" s="100">
        <f t="shared" si="33"/>
        <v>0</v>
      </c>
      <c r="L41" s="99"/>
      <c r="M41" s="99"/>
      <c r="N41" s="100">
        <f t="shared" si="34"/>
        <v>0</v>
      </c>
      <c r="O41" s="101"/>
      <c r="P41" s="101"/>
      <c r="Q41" s="100">
        <f t="shared" si="35"/>
        <v>0</v>
      </c>
      <c r="R41" s="101"/>
      <c r="S41" s="101"/>
      <c r="T41" s="100">
        <f t="shared" si="36"/>
        <v>0</v>
      </c>
      <c r="U41" s="100"/>
      <c r="V41" s="100"/>
      <c r="W41" s="100"/>
      <c r="X41" s="101">
        <f t="shared" si="7"/>
        <v>0</v>
      </c>
      <c r="Y41" s="101">
        <f t="shared" si="7"/>
        <v>0</v>
      </c>
      <c r="Z41" s="100">
        <f t="shared" si="8"/>
        <v>0</v>
      </c>
    </row>
    <row r="42" spans="2:26" ht="49.5" hidden="1" customHeight="1">
      <c r="B42" s="196"/>
      <c r="C42" s="96">
        <v>5000</v>
      </c>
      <c r="D42" s="97" t="s">
        <v>87</v>
      </c>
      <c r="E42" s="98"/>
      <c r="F42" s="99"/>
      <c r="G42" s="99"/>
      <c r="H42" s="100">
        <f t="shared" si="32"/>
        <v>0</v>
      </c>
      <c r="I42" s="99"/>
      <c r="J42" s="99"/>
      <c r="K42" s="100">
        <f t="shared" si="33"/>
        <v>0</v>
      </c>
      <c r="L42" s="99"/>
      <c r="M42" s="99"/>
      <c r="N42" s="100">
        <f t="shared" si="34"/>
        <v>0</v>
      </c>
      <c r="O42" s="101"/>
      <c r="P42" s="101"/>
      <c r="Q42" s="100">
        <f t="shared" si="35"/>
        <v>0</v>
      </c>
      <c r="R42" s="101"/>
      <c r="S42" s="101"/>
      <c r="T42" s="100">
        <f t="shared" si="36"/>
        <v>0</v>
      </c>
      <c r="U42" s="100"/>
      <c r="V42" s="100"/>
      <c r="W42" s="100"/>
      <c r="X42" s="101">
        <f t="shared" si="7"/>
        <v>0</v>
      </c>
      <c r="Y42" s="101">
        <f t="shared" si="7"/>
        <v>0</v>
      </c>
      <c r="Z42" s="100">
        <f t="shared" si="8"/>
        <v>0</v>
      </c>
    </row>
    <row r="43" spans="2:26" ht="49.5" hidden="1" customHeight="1">
      <c r="B43" s="197"/>
      <c r="C43" s="96">
        <v>6000</v>
      </c>
      <c r="D43" s="97" t="s">
        <v>88</v>
      </c>
      <c r="E43" s="98"/>
      <c r="F43" s="99"/>
      <c r="G43" s="99"/>
      <c r="H43" s="100">
        <f t="shared" si="32"/>
        <v>0</v>
      </c>
      <c r="I43" s="99"/>
      <c r="J43" s="99"/>
      <c r="K43" s="100">
        <f t="shared" si="33"/>
        <v>0</v>
      </c>
      <c r="L43" s="99"/>
      <c r="M43" s="99"/>
      <c r="N43" s="100">
        <f t="shared" si="34"/>
        <v>0</v>
      </c>
      <c r="O43" s="101"/>
      <c r="P43" s="101"/>
      <c r="Q43" s="100">
        <f t="shared" si="35"/>
        <v>0</v>
      </c>
      <c r="R43" s="101"/>
      <c r="S43" s="101"/>
      <c r="T43" s="100">
        <f t="shared" si="36"/>
        <v>0</v>
      </c>
      <c r="U43" s="100"/>
      <c r="V43" s="100"/>
      <c r="W43" s="100"/>
      <c r="X43" s="101">
        <f t="shared" si="7"/>
        <v>0</v>
      </c>
      <c r="Y43" s="101">
        <f t="shared" si="7"/>
        <v>0</v>
      </c>
      <c r="Z43" s="100">
        <f t="shared" si="8"/>
        <v>0</v>
      </c>
    </row>
    <row r="44" spans="2:26" ht="64.5" hidden="1" customHeight="1">
      <c r="B44" s="195">
        <v>6</v>
      </c>
      <c r="C44" s="85"/>
      <c r="D44" s="86" t="s">
        <v>93</v>
      </c>
      <c r="E44" s="73"/>
      <c r="F44" s="87">
        <f>SUM(F45:F50)</f>
        <v>0</v>
      </c>
      <c r="G44" s="87">
        <f t="shared" ref="G44:H44" si="37">SUM(G45:G50)</f>
        <v>0</v>
      </c>
      <c r="H44" s="87">
        <f t="shared" si="37"/>
        <v>0</v>
      </c>
      <c r="I44" s="87">
        <f>SUM(I45:I50)</f>
        <v>0</v>
      </c>
      <c r="J44" s="87">
        <f t="shared" ref="J44:T44" si="38">SUM(J45:J50)</f>
        <v>0</v>
      </c>
      <c r="K44" s="87">
        <f t="shared" si="38"/>
        <v>0</v>
      </c>
      <c r="L44" s="87">
        <f t="shared" si="38"/>
        <v>0</v>
      </c>
      <c r="M44" s="87">
        <f t="shared" si="38"/>
        <v>0</v>
      </c>
      <c r="N44" s="87">
        <f t="shared" si="38"/>
        <v>0</v>
      </c>
      <c r="O44" s="87">
        <f t="shared" si="38"/>
        <v>0</v>
      </c>
      <c r="P44" s="87">
        <f t="shared" si="38"/>
        <v>0</v>
      </c>
      <c r="Q44" s="87">
        <f t="shared" si="38"/>
        <v>0</v>
      </c>
      <c r="R44" s="87">
        <f t="shared" si="38"/>
        <v>0</v>
      </c>
      <c r="S44" s="87">
        <f t="shared" si="38"/>
        <v>0</v>
      </c>
      <c r="T44" s="87">
        <f t="shared" si="38"/>
        <v>0</v>
      </c>
      <c r="U44" s="87"/>
      <c r="V44" s="87"/>
      <c r="W44" s="87"/>
      <c r="X44" s="87">
        <f t="shared" si="7"/>
        <v>0</v>
      </c>
      <c r="Y44" s="87">
        <f t="shared" si="7"/>
        <v>0</v>
      </c>
      <c r="Z44" s="87">
        <f t="shared" si="8"/>
        <v>0</v>
      </c>
    </row>
    <row r="45" spans="2:26" ht="49.5" hidden="1" customHeight="1">
      <c r="B45" s="196"/>
      <c r="C45" s="96">
        <v>1000</v>
      </c>
      <c r="D45" s="97" t="s">
        <v>83</v>
      </c>
      <c r="E45" s="98"/>
      <c r="F45" s="99"/>
      <c r="G45" s="99"/>
      <c r="H45" s="100">
        <f t="shared" ref="H45:H50" si="39">F45+G45+E45</f>
        <v>0</v>
      </c>
      <c r="I45" s="99"/>
      <c r="J45" s="99"/>
      <c r="K45" s="100">
        <f t="shared" ref="K45:K50" si="40">I45+J45+E45</f>
        <v>0</v>
      </c>
      <c r="L45" s="99"/>
      <c r="M45" s="99"/>
      <c r="N45" s="100">
        <f t="shared" ref="N45:N50" si="41">L45+M45</f>
        <v>0</v>
      </c>
      <c r="O45" s="101"/>
      <c r="P45" s="101"/>
      <c r="Q45" s="100">
        <f t="shared" ref="Q45:Q50" si="42">O45+P45</f>
        <v>0</v>
      </c>
      <c r="R45" s="101"/>
      <c r="S45" s="101"/>
      <c r="T45" s="100">
        <f t="shared" ref="T45:T50" si="43">R45+S45</f>
        <v>0</v>
      </c>
      <c r="U45" s="100"/>
      <c r="V45" s="100"/>
      <c r="W45" s="100"/>
      <c r="X45" s="101">
        <f t="shared" si="7"/>
        <v>0</v>
      </c>
      <c r="Y45" s="101">
        <f t="shared" si="7"/>
        <v>0</v>
      </c>
      <c r="Z45" s="100">
        <f t="shared" si="8"/>
        <v>0</v>
      </c>
    </row>
    <row r="46" spans="2:26" ht="49.5" hidden="1" customHeight="1">
      <c r="B46" s="196"/>
      <c r="C46" s="96">
        <v>2000</v>
      </c>
      <c r="D46" s="97" t="s">
        <v>84</v>
      </c>
      <c r="E46" s="98"/>
      <c r="F46" s="99"/>
      <c r="G46" s="99"/>
      <c r="H46" s="100">
        <f t="shared" si="39"/>
        <v>0</v>
      </c>
      <c r="I46" s="99"/>
      <c r="J46" s="99"/>
      <c r="K46" s="100">
        <f t="shared" si="40"/>
        <v>0</v>
      </c>
      <c r="L46" s="99"/>
      <c r="M46" s="99"/>
      <c r="N46" s="100">
        <f t="shared" si="41"/>
        <v>0</v>
      </c>
      <c r="O46" s="101"/>
      <c r="P46" s="101"/>
      <c r="Q46" s="100">
        <f t="shared" si="42"/>
        <v>0</v>
      </c>
      <c r="R46" s="101"/>
      <c r="S46" s="101"/>
      <c r="T46" s="100">
        <f t="shared" si="43"/>
        <v>0</v>
      </c>
      <c r="U46" s="100"/>
      <c r="V46" s="100"/>
      <c r="W46" s="100"/>
      <c r="X46" s="101">
        <f t="shared" si="7"/>
        <v>0</v>
      </c>
      <c r="Y46" s="101">
        <f t="shared" si="7"/>
        <v>0</v>
      </c>
      <c r="Z46" s="100">
        <f t="shared" si="8"/>
        <v>0</v>
      </c>
    </row>
    <row r="47" spans="2:26" ht="49.5" hidden="1" customHeight="1">
      <c r="B47" s="196"/>
      <c r="C47" s="96">
        <v>3000</v>
      </c>
      <c r="D47" s="97" t="s">
        <v>85</v>
      </c>
      <c r="E47" s="98"/>
      <c r="F47" s="99"/>
      <c r="G47" s="99"/>
      <c r="H47" s="100">
        <f t="shared" si="39"/>
        <v>0</v>
      </c>
      <c r="I47" s="99"/>
      <c r="J47" s="99"/>
      <c r="K47" s="100">
        <f t="shared" si="40"/>
        <v>0</v>
      </c>
      <c r="L47" s="99"/>
      <c r="M47" s="99"/>
      <c r="N47" s="100">
        <f t="shared" si="41"/>
        <v>0</v>
      </c>
      <c r="O47" s="101"/>
      <c r="P47" s="101"/>
      <c r="Q47" s="100">
        <f t="shared" si="42"/>
        <v>0</v>
      </c>
      <c r="R47" s="101"/>
      <c r="S47" s="101"/>
      <c r="T47" s="100">
        <f t="shared" si="43"/>
        <v>0</v>
      </c>
      <c r="U47" s="100"/>
      <c r="V47" s="100"/>
      <c r="W47" s="100"/>
      <c r="X47" s="101">
        <f t="shared" si="7"/>
        <v>0</v>
      </c>
      <c r="Y47" s="101">
        <f t="shared" si="7"/>
        <v>0</v>
      </c>
      <c r="Z47" s="100">
        <f t="shared" si="8"/>
        <v>0</v>
      </c>
    </row>
    <row r="48" spans="2:26" ht="64.5" hidden="1" customHeight="1">
      <c r="B48" s="196"/>
      <c r="C48" s="96">
        <v>4000</v>
      </c>
      <c r="D48" s="97" t="s">
        <v>86</v>
      </c>
      <c r="E48" s="98"/>
      <c r="F48" s="99"/>
      <c r="G48" s="99"/>
      <c r="H48" s="100">
        <f t="shared" si="39"/>
        <v>0</v>
      </c>
      <c r="I48" s="99"/>
      <c r="J48" s="99"/>
      <c r="K48" s="100">
        <f t="shared" si="40"/>
        <v>0</v>
      </c>
      <c r="L48" s="99"/>
      <c r="M48" s="99"/>
      <c r="N48" s="100">
        <f t="shared" si="41"/>
        <v>0</v>
      </c>
      <c r="O48" s="101"/>
      <c r="P48" s="101"/>
      <c r="Q48" s="100">
        <f t="shared" si="42"/>
        <v>0</v>
      </c>
      <c r="R48" s="101"/>
      <c r="S48" s="101"/>
      <c r="T48" s="100">
        <f t="shared" si="43"/>
        <v>0</v>
      </c>
      <c r="U48" s="100"/>
      <c r="V48" s="100"/>
      <c r="W48" s="100"/>
      <c r="X48" s="101">
        <f t="shared" si="7"/>
        <v>0</v>
      </c>
      <c r="Y48" s="101">
        <f t="shared" si="7"/>
        <v>0</v>
      </c>
      <c r="Z48" s="100">
        <f t="shared" si="8"/>
        <v>0</v>
      </c>
    </row>
    <row r="49" spans="2:26" ht="49.5" hidden="1" customHeight="1">
      <c r="B49" s="196"/>
      <c r="C49" s="96">
        <v>5000</v>
      </c>
      <c r="D49" s="97" t="s">
        <v>87</v>
      </c>
      <c r="E49" s="98"/>
      <c r="F49" s="99"/>
      <c r="G49" s="99"/>
      <c r="H49" s="100">
        <f t="shared" si="39"/>
        <v>0</v>
      </c>
      <c r="I49" s="99"/>
      <c r="J49" s="99"/>
      <c r="K49" s="100">
        <f t="shared" si="40"/>
        <v>0</v>
      </c>
      <c r="L49" s="99"/>
      <c r="M49" s="99"/>
      <c r="N49" s="100">
        <f t="shared" si="41"/>
        <v>0</v>
      </c>
      <c r="O49" s="101"/>
      <c r="P49" s="101"/>
      <c r="Q49" s="100">
        <f t="shared" si="42"/>
        <v>0</v>
      </c>
      <c r="R49" s="101"/>
      <c r="S49" s="101"/>
      <c r="T49" s="100">
        <f t="shared" si="43"/>
        <v>0</v>
      </c>
      <c r="U49" s="100"/>
      <c r="V49" s="100"/>
      <c r="W49" s="100"/>
      <c r="X49" s="101">
        <f t="shared" si="7"/>
        <v>0</v>
      </c>
      <c r="Y49" s="101">
        <f t="shared" si="7"/>
        <v>0</v>
      </c>
      <c r="Z49" s="100">
        <f t="shared" si="8"/>
        <v>0</v>
      </c>
    </row>
    <row r="50" spans="2:26" ht="49.5" hidden="1" customHeight="1">
      <c r="B50" s="197"/>
      <c r="C50" s="96">
        <v>6000</v>
      </c>
      <c r="D50" s="97" t="s">
        <v>88</v>
      </c>
      <c r="E50" s="98"/>
      <c r="F50" s="99"/>
      <c r="G50" s="99"/>
      <c r="H50" s="100">
        <f t="shared" si="39"/>
        <v>0</v>
      </c>
      <c r="I50" s="99"/>
      <c r="J50" s="99"/>
      <c r="K50" s="100">
        <f t="shared" si="40"/>
        <v>0</v>
      </c>
      <c r="L50" s="99"/>
      <c r="M50" s="99"/>
      <c r="N50" s="100">
        <f t="shared" si="41"/>
        <v>0</v>
      </c>
      <c r="O50" s="101"/>
      <c r="P50" s="101"/>
      <c r="Q50" s="100">
        <f t="shared" si="42"/>
        <v>0</v>
      </c>
      <c r="R50" s="101"/>
      <c r="S50" s="101"/>
      <c r="T50" s="100">
        <f t="shared" si="43"/>
        <v>0</v>
      </c>
      <c r="U50" s="100"/>
      <c r="V50" s="100"/>
      <c r="W50" s="100"/>
      <c r="X50" s="101">
        <f t="shared" si="7"/>
        <v>0</v>
      </c>
      <c r="Y50" s="101">
        <f t="shared" si="7"/>
        <v>0</v>
      </c>
      <c r="Z50" s="100">
        <f t="shared" si="8"/>
        <v>0</v>
      </c>
    </row>
    <row r="51" spans="2:26" ht="50.1" customHeight="1">
      <c r="B51" s="195">
        <v>7</v>
      </c>
      <c r="C51" s="85"/>
      <c r="D51" s="86" t="s">
        <v>94</v>
      </c>
      <c r="E51" s="73"/>
      <c r="F51" s="87">
        <f>SUM(F52:F57)</f>
        <v>3141678</v>
      </c>
      <c r="G51" s="87">
        <f t="shared" ref="G51:H51" si="44">SUM(G52:G57)</f>
        <v>0</v>
      </c>
      <c r="H51" s="87">
        <f t="shared" si="44"/>
        <v>3141678</v>
      </c>
      <c r="I51" s="87">
        <f>SUM(I52:I57)</f>
        <v>2844683.52</v>
      </c>
      <c r="J51" s="87">
        <f t="shared" ref="J51:T51" si="45">SUM(J52:J57)</f>
        <v>0</v>
      </c>
      <c r="K51" s="87">
        <f t="shared" si="45"/>
        <v>2844683.52</v>
      </c>
      <c r="L51" s="87">
        <f t="shared" si="45"/>
        <v>0</v>
      </c>
      <c r="M51" s="87">
        <f t="shared" si="45"/>
        <v>0</v>
      </c>
      <c r="N51" s="87">
        <f t="shared" si="45"/>
        <v>0</v>
      </c>
      <c r="O51" s="87">
        <f t="shared" si="45"/>
        <v>0</v>
      </c>
      <c r="P51" s="87">
        <f t="shared" si="45"/>
        <v>0</v>
      </c>
      <c r="Q51" s="87">
        <f t="shared" si="45"/>
        <v>0</v>
      </c>
      <c r="R51" s="87">
        <f t="shared" si="45"/>
        <v>2746611.47</v>
      </c>
      <c r="S51" s="87">
        <f t="shared" si="45"/>
        <v>0</v>
      </c>
      <c r="T51" s="87">
        <f t="shared" si="45"/>
        <v>2746611.47</v>
      </c>
      <c r="U51" s="87">
        <f>SUM(U52:U57)</f>
        <v>0</v>
      </c>
      <c r="V51" s="87">
        <f t="shared" ref="V51:W51" si="46">SUM(V52:V57)</f>
        <v>0</v>
      </c>
      <c r="W51" s="87">
        <f t="shared" si="46"/>
        <v>0</v>
      </c>
      <c r="X51" s="87">
        <f t="shared" si="7"/>
        <v>98072.049999999814</v>
      </c>
      <c r="Y51" s="87">
        <f t="shared" si="7"/>
        <v>0</v>
      </c>
      <c r="Z51" s="87">
        <f t="shared" si="8"/>
        <v>98072.049999999814</v>
      </c>
    </row>
    <row r="52" spans="2:26" s="94" customFormat="1" ht="50.1" customHeight="1">
      <c r="B52" s="196"/>
      <c r="C52" s="88">
        <v>1000</v>
      </c>
      <c r="D52" s="95" t="s">
        <v>83</v>
      </c>
      <c r="E52" s="90"/>
      <c r="F52" s="91"/>
      <c r="G52" s="91"/>
      <c r="H52" s="79">
        <f t="shared" ref="H52:H57" si="47">F52+G52+E52</f>
        <v>0</v>
      </c>
      <c r="I52" s="91"/>
      <c r="J52" s="91"/>
      <c r="K52" s="79">
        <f t="shared" ref="K52:K57" si="48">I52+J52+E52</f>
        <v>0</v>
      </c>
      <c r="L52" s="91"/>
      <c r="M52" s="91"/>
      <c r="N52" s="79">
        <f t="shared" ref="N52:N57" si="49">L52+M52</f>
        <v>0</v>
      </c>
      <c r="O52" s="92"/>
      <c r="P52" s="92"/>
      <c r="Q52" s="79">
        <f t="shared" ref="Q52:Q57" si="50">O52+P52</f>
        <v>0</v>
      </c>
      <c r="R52" s="92"/>
      <c r="S52" s="92"/>
      <c r="T52" s="79">
        <f t="shared" ref="T52:T57" si="51">R52+S52</f>
        <v>0</v>
      </c>
      <c r="U52" s="79"/>
      <c r="V52" s="79"/>
      <c r="W52" s="79">
        <f>SUM(U52:V52)</f>
        <v>0</v>
      </c>
      <c r="X52" s="92">
        <f t="shared" si="7"/>
        <v>0</v>
      </c>
      <c r="Y52" s="92">
        <f t="shared" si="7"/>
        <v>0</v>
      </c>
      <c r="Z52" s="79">
        <f t="shared" si="8"/>
        <v>0</v>
      </c>
    </row>
    <row r="53" spans="2:26" s="94" customFormat="1" ht="50.1" customHeight="1">
      <c r="B53" s="196"/>
      <c r="C53" s="88">
        <v>2000</v>
      </c>
      <c r="D53" s="89" t="s">
        <v>84</v>
      </c>
      <c r="E53" s="90"/>
      <c r="F53" s="91">
        <v>145500</v>
      </c>
      <c r="G53" s="91"/>
      <c r="H53" s="79">
        <f t="shared" si="47"/>
        <v>145500</v>
      </c>
      <c r="I53" s="91">
        <v>145500</v>
      </c>
      <c r="J53" s="91"/>
      <c r="K53" s="79">
        <f t="shared" si="48"/>
        <v>145500</v>
      </c>
      <c r="L53" s="91"/>
      <c r="M53" s="91"/>
      <c r="N53" s="79">
        <f t="shared" si="49"/>
        <v>0</v>
      </c>
      <c r="O53" s="92"/>
      <c r="P53" s="92"/>
      <c r="Q53" s="79">
        <f t="shared" si="50"/>
        <v>0</v>
      </c>
      <c r="R53" s="92">
        <v>103499.72</v>
      </c>
      <c r="S53" s="92"/>
      <c r="T53" s="79">
        <f t="shared" si="51"/>
        <v>103499.72</v>
      </c>
      <c r="U53" s="79">
        <v>0</v>
      </c>
      <c r="V53" s="79"/>
      <c r="W53" s="79">
        <f t="shared" ref="W53:W57" si="52">SUM(U53:V53)</f>
        <v>0</v>
      </c>
      <c r="X53" s="92">
        <f t="shared" si="7"/>
        <v>42000.28</v>
      </c>
      <c r="Y53" s="92">
        <f t="shared" si="7"/>
        <v>0</v>
      </c>
      <c r="Z53" s="79">
        <f t="shared" si="8"/>
        <v>42000.28</v>
      </c>
    </row>
    <row r="54" spans="2:26" s="94" customFormat="1" ht="50.1" customHeight="1">
      <c r="B54" s="196"/>
      <c r="C54" s="88">
        <v>3000</v>
      </c>
      <c r="D54" s="95" t="s">
        <v>85</v>
      </c>
      <c r="E54" s="90"/>
      <c r="F54" s="91">
        <v>0</v>
      </c>
      <c r="G54" s="91"/>
      <c r="H54" s="79">
        <f t="shared" si="47"/>
        <v>0</v>
      </c>
      <c r="I54" s="91">
        <v>0</v>
      </c>
      <c r="J54" s="91"/>
      <c r="K54" s="79">
        <f t="shared" si="48"/>
        <v>0</v>
      </c>
      <c r="L54" s="91"/>
      <c r="M54" s="91"/>
      <c r="N54" s="79">
        <f t="shared" si="49"/>
        <v>0</v>
      </c>
      <c r="O54" s="92"/>
      <c r="P54" s="92"/>
      <c r="Q54" s="79">
        <f t="shared" si="50"/>
        <v>0</v>
      </c>
      <c r="R54" s="92"/>
      <c r="S54" s="92"/>
      <c r="T54" s="79">
        <f t="shared" si="51"/>
        <v>0</v>
      </c>
      <c r="U54" s="79"/>
      <c r="V54" s="79"/>
      <c r="W54" s="79">
        <f t="shared" si="52"/>
        <v>0</v>
      </c>
      <c r="X54" s="92">
        <f t="shared" si="7"/>
        <v>0</v>
      </c>
      <c r="Y54" s="92">
        <f t="shared" si="7"/>
        <v>0</v>
      </c>
      <c r="Z54" s="79">
        <f t="shared" si="8"/>
        <v>0</v>
      </c>
    </row>
    <row r="55" spans="2:26" s="94" customFormat="1" ht="65.099999999999994" customHeight="1">
      <c r="B55" s="196"/>
      <c r="C55" s="88">
        <v>4000</v>
      </c>
      <c r="D55" s="95" t="s">
        <v>86</v>
      </c>
      <c r="E55" s="90"/>
      <c r="F55" s="91">
        <v>0</v>
      </c>
      <c r="G55" s="91"/>
      <c r="H55" s="79">
        <f t="shared" si="47"/>
        <v>0</v>
      </c>
      <c r="I55" s="91">
        <v>0</v>
      </c>
      <c r="J55" s="91"/>
      <c r="K55" s="79">
        <f t="shared" si="48"/>
        <v>0</v>
      </c>
      <c r="L55" s="91"/>
      <c r="M55" s="91"/>
      <c r="N55" s="79">
        <f t="shared" si="49"/>
        <v>0</v>
      </c>
      <c r="O55" s="92"/>
      <c r="P55" s="92"/>
      <c r="Q55" s="79">
        <f t="shared" si="50"/>
        <v>0</v>
      </c>
      <c r="R55" s="92"/>
      <c r="S55" s="92"/>
      <c r="T55" s="79">
        <f t="shared" si="51"/>
        <v>0</v>
      </c>
      <c r="U55" s="79"/>
      <c r="V55" s="79"/>
      <c r="W55" s="79">
        <f t="shared" si="52"/>
        <v>0</v>
      </c>
      <c r="X55" s="92">
        <f t="shared" si="7"/>
        <v>0</v>
      </c>
      <c r="Y55" s="92">
        <f t="shared" si="7"/>
        <v>0</v>
      </c>
      <c r="Z55" s="79">
        <f t="shared" si="8"/>
        <v>0</v>
      </c>
    </row>
    <row r="56" spans="2:26" s="108" customFormat="1" ht="50.1" customHeight="1">
      <c r="B56" s="196"/>
      <c r="C56" s="102">
        <v>5000</v>
      </c>
      <c r="D56" s="103" t="s">
        <v>87</v>
      </c>
      <c r="E56" s="104"/>
      <c r="F56" s="105">
        <v>2996178</v>
      </c>
      <c r="G56" s="105"/>
      <c r="H56" s="106">
        <f t="shared" si="47"/>
        <v>2996178</v>
      </c>
      <c r="I56" s="105">
        <v>2699183.52</v>
      </c>
      <c r="J56" s="105"/>
      <c r="K56" s="106">
        <f t="shared" si="48"/>
        <v>2699183.52</v>
      </c>
      <c r="L56" s="105">
        <v>0</v>
      </c>
      <c r="M56" s="105"/>
      <c r="N56" s="106">
        <f t="shared" si="49"/>
        <v>0</v>
      </c>
      <c r="O56" s="107"/>
      <c r="P56" s="107"/>
      <c r="Q56" s="106">
        <f t="shared" si="50"/>
        <v>0</v>
      </c>
      <c r="R56" s="107">
        <v>2643111.75</v>
      </c>
      <c r="S56" s="107"/>
      <c r="T56" s="106">
        <f t="shared" si="51"/>
        <v>2643111.75</v>
      </c>
      <c r="U56" s="106">
        <v>0</v>
      </c>
      <c r="V56" s="106"/>
      <c r="W56" s="106">
        <f t="shared" si="52"/>
        <v>0</v>
      </c>
      <c r="X56" s="107">
        <f t="shared" si="7"/>
        <v>56071.770000000019</v>
      </c>
      <c r="Y56" s="107">
        <f t="shared" si="7"/>
        <v>0</v>
      </c>
      <c r="Z56" s="106">
        <f t="shared" si="8"/>
        <v>56071.770000000019</v>
      </c>
    </row>
    <row r="57" spans="2:26" s="94" customFormat="1" ht="50.1" customHeight="1">
      <c r="B57" s="197"/>
      <c r="C57" s="88">
        <v>6000</v>
      </c>
      <c r="D57" s="95" t="s">
        <v>88</v>
      </c>
      <c r="E57" s="90"/>
      <c r="F57" s="91">
        <v>0</v>
      </c>
      <c r="G57" s="91"/>
      <c r="H57" s="79">
        <f t="shared" si="47"/>
        <v>0</v>
      </c>
      <c r="I57" s="91">
        <v>0</v>
      </c>
      <c r="J57" s="91"/>
      <c r="K57" s="79">
        <f t="shared" si="48"/>
        <v>0</v>
      </c>
      <c r="L57" s="91"/>
      <c r="M57" s="91"/>
      <c r="N57" s="79">
        <f t="shared" si="49"/>
        <v>0</v>
      </c>
      <c r="O57" s="92"/>
      <c r="P57" s="92"/>
      <c r="Q57" s="79">
        <f t="shared" si="50"/>
        <v>0</v>
      </c>
      <c r="R57" s="92"/>
      <c r="S57" s="92"/>
      <c r="T57" s="79">
        <f t="shared" si="51"/>
        <v>0</v>
      </c>
      <c r="U57" s="79"/>
      <c r="V57" s="79"/>
      <c r="W57" s="79">
        <f t="shared" si="52"/>
        <v>0</v>
      </c>
      <c r="X57" s="92">
        <f t="shared" si="7"/>
        <v>0</v>
      </c>
      <c r="Y57" s="92">
        <f t="shared" si="7"/>
        <v>0</v>
      </c>
      <c r="Z57" s="79">
        <f t="shared" si="8"/>
        <v>0</v>
      </c>
    </row>
    <row r="58" spans="2:26" ht="50.1" customHeight="1">
      <c r="B58" s="195">
        <v>8</v>
      </c>
      <c r="C58" s="85"/>
      <c r="D58" s="86" t="s">
        <v>95</v>
      </c>
      <c r="E58" s="73"/>
      <c r="F58" s="87">
        <f>SUM(F59:F64)</f>
        <v>0</v>
      </c>
      <c r="G58" s="87">
        <f t="shared" ref="G58:H58" si="53">SUM(G59:G64)</f>
        <v>0</v>
      </c>
      <c r="H58" s="87">
        <f t="shared" si="53"/>
        <v>0</v>
      </c>
      <c r="I58" s="87">
        <f>SUM(I59:I64)</f>
        <v>9461318.5899999999</v>
      </c>
      <c r="J58" s="87">
        <f t="shared" ref="J58:T58" si="54">SUM(J59:J64)</f>
        <v>0</v>
      </c>
      <c r="K58" s="87">
        <f t="shared" si="54"/>
        <v>9461318.5899999999</v>
      </c>
      <c r="L58" s="87">
        <f t="shared" si="54"/>
        <v>0</v>
      </c>
      <c r="M58" s="87">
        <f t="shared" si="54"/>
        <v>0</v>
      </c>
      <c r="N58" s="87">
        <f t="shared" si="54"/>
        <v>0</v>
      </c>
      <c r="O58" s="87">
        <f t="shared" si="54"/>
        <v>0</v>
      </c>
      <c r="P58" s="87">
        <f t="shared" si="54"/>
        <v>0</v>
      </c>
      <c r="Q58" s="87">
        <f t="shared" si="54"/>
        <v>0</v>
      </c>
      <c r="R58" s="87">
        <f t="shared" si="54"/>
        <v>9461318.5899999999</v>
      </c>
      <c r="S58" s="87">
        <f t="shared" si="54"/>
        <v>0</v>
      </c>
      <c r="T58" s="87">
        <f t="shared" si="54"/>
        <v>9461318.5899999999</v>
      </c>
      <c r="U58" s="87">
        <f>SUM(U59:U64)</f>
        <v>0</v>
      </c>
      <c r="V58" s="87">
        <f t="shared" ref="V58:W58" si="55">SUM(V59:V64)</f>
        <v>0</v>
      </c>
      <c r="W58" s="87">
        <f t="shared" si="55"/>
        <v>0</v>
      </c>
      <c r="X58" s="87">
        <f t="shared" si="7"/>
        <v>0</v>
      </c>
      <c r="Y58" s="87">
        <f t="shared" si="7"/>
        <v>0</v>
      </c>
      <c r="Z58" s="87">
        <f t="shared" si="8"/>
        <v>0</v>
      </c>
    </row>
    <row r="59" spans="2:26" ht="50.1" customHeight="1">
      <c r="B59" s="196"/>
      <c r="C59" s="96">
        <v>1000</v>
      </c>
      <c r="D59" s="97" t="s">
        <v>83</v>
      </c>
      <c r="E59" s="98"/>
      <c r="F59" s="99"/>
      <c r="G59" s="99"/>
      <c r="H59" s="100">
        <f t="shared" ref="H59:H64" si="56">F59+G59+E59</f>
        <v>0</v>
      </c>
      <c r="I59" s="99"/>
      <c r="J59" s="99"/>
      <c r="K59" s="100">
        <f t="shared" ref="K59:K64" si="57">I59+J59+E59</f>
        <v>0</v>
      </c>
      <c r="L59" s="99"/>
      <c r="M59" s="99"/>
      <c r="N59" s="100">
        <f t="shared" ref="N59:N64" si="58">L59+M59</f>
        <v>0</v>
      </c>
      <c r="O59" s="101"/>
      <c r="P59" s="101"/>
      <c r="Q59" s="100">
        <f t="shared" ref="Q59:Q64" si="59">O59+P59</f>
        <v>0</v>
      </c>
      <c r="R59" s="101"/>
      <c r="S59" s="101"/>
      <c r="T59" s="100">
        <f t="shared" ref="T59:T64" si="60">R59+S59</f>
        <v>0</v>
      </c>
      <c r="U59" s="100"/>
      <c r="V59" s="100"/>
      <c r="W59" s="100"/>
      <c r="X59" s="101">
        <f t="shared" si="7"/>
        <v>0</v>
      </c>
      <c r="Y59" s="101">
        <f t="shared" si="7"/>
        <v>0</v>
      </c>
      <c r="Z59" s="100">
        <f t="shared" si="8"/>
        <v>0</v>
      </c>
    </row>
    <row r="60" spans="2:26" ht="50.1" customHeight="1">
      <c r="B60" s="196"/>
      <c r="C60" s="96">
        <v>2000</v>
      </c>
      <c r="D60" s="97" t="s">
        <v>84</v>
      </c>
      <c r="E60" s="98"/>
      <c r="F60" s="99"/>
      <c r="G60" s="99"/>
      <c r="H60" s="100">
        <f t="shared" si="56"/>
        <v>0</v>
      </c>
      <c r="I60" s="99"/>
      <c r="J60" s="99"/>
      <c r="K60" s="100">
        <f t="shared" si="57"/>
        <v>0</v>
      </c>
      <c r="L60" s="99"/>
      <c r="M60" s="99"/>
      <c r="N60" s="100">
        <f t="shared" si="58"/>
        <v>0</v>
      </c>
      <c r="O60" s="101"/>
      <c r="P60" s="101"/>
      <c r="Q60" s="100">
        <f t="shared" si="59"/>
        <v>0</v>
      </c>
      <c r="R60" s="101"/>
      <c r="S60" s="101"/>
      <c r="T60" s="100">
        <f t="shared" si="60"/>
        <v>0</v>
      </c>
      <c r="U60" s="100"/>
      <c r="V60" s="100"/>
      <c r="W60" s="100"/>
      <c r="X60" s="101">
        <f t="shared" si="7"/>
        <v>0</v>
      </c>
      <c r="Y60" s="101">
        <f t="shared" si="7"/>
        <v>0</v>
      </c>
      <c r="Z60" s="100">
        <f t="shared" si="8"/>
        <v>0</v>
      </c>
    </row>
    <row r="61" spans="2:26" ht="50.1" customHeight="1">
      <c r="B61" s="196"/>
      <c r="C61" s="96">
        <v>3000</v>
      </c>
      <c r="D61" s="97" t="s">
        <v>85</v>
      </c>
      <c r="E61" s="98"/>
      <c r="F61" s="99"/>
      <c r="G61" s="99"/>
      <c r="H61" s="100">
        <f t="shared" si="56"/>
        <v>0</v>
      </c>
      <c r="I61" s="99"/>
      <c r="J61" s="99"/>
      <c r="K61" s="100">
        <f t="shared" si="57"/>
        <v>0</v>
      </c>
      <c r="L61" s="99"/>
      <c r="M61" s="99"/>
      <c r="N61" s="100">
        <f t="shared" si="58"/>
        <v>0</v>
      </c>
      <c r="O61" s="101"/>
      <c r="P61" s="101"/>
      <c r="Q61" s="100">
        <f t="shared" si="59"/>
        <v>0</v>
      </c>
      <c r="R61" s="101"/>
      <c r="S61" s="101"/>
      <c r="T61" s="100">
        <f t="shared" si="60"/>
        <v>0</v>
      </c>
      <c r="U61" s="100"/>
      <c r="V61" s="100"/>
      <c r="W61" s="100"/>
      <c r="X61" s="101">
        <f t="shared" si="7"/>
        <v>0</v>
      </c>
      <c r="Y61" s="101">
        <f t="shared" si="7"/>
        <v>0</v>
      </c>
      <c r="Z61" s="100">
        <f t="shared" si="8"/>
        <v>0</v>
      </c>
    </row>
    <row r="62" spans="2:26" ht="65.099999999999994" customHeight="1">
      <c r="B62" s="196"/>
      <c r="C62" s="96">
        <v>4000</v>
      </c>
      <c r="D62" s="97" t="s">
        <v>86</v>
      </c>
      <c r="E62" s="98"/>
      <c r="F62" s="99"/>
      <c r="G62" s="99"/>
      <c r="H62" s="100">
        <f t="shared" si="56"/>
        <v>0</v>
      </c>
      <c r="I62" s="99"/>
      <c r="J62" s="99"/>
      <c r="K62" s="100">
        <f t="shared" si="57"/>
        <v>0</v>
      </c>
      <c r="L62" s="99"/>
      <c r="M62" s="99"/>
      <c r="N62" s="100">
        <f t="shared" si="58"/>
        <v>0</v>
      </c>
      <c r="O62" s="101"/>
      <c r="P62" s="101"/>
      <c r="Q62" s="100">
        <f t="shared" si="59"/>
        <v>0</v>
      </c>
      <c r="R62" s="101"/>
      <c r="S62" s="101"/>
      <c r="T62" s="100">
        <f t="shared" si="60"/>
        <v>0</v>
      </c>
      <c r="U62" s="100"/>
      <c r="V62" s="100"/>
      <c r="W62" s="100"/>
      <c r="X62" s="101">
        <f t="shared" si="7"/>
        <v>0</v>
      </c>
      <c r="Y62" s="101">
        <f t="shared" si="7"/>
        <v>0</v>
      </c>
      <c r="Z62" s="100">
        <f t="shared" si="8"/>
        <v>0</v>
      </c>
    </row>
    <row r="63" spans="2:26" ht="50.1" customHeight="1">
      <c r="B63" s="196"/>
      <c r="C63" s="96">
        <v>5000</v>
      </c>
      <c r="D63" s="97" t="s">
        <v>87</v>
      </c>
      <c r="E63" s="98"/>
      <c r="F63" s="99"/>
      <c r="G63" s="99"/>
      <c r="H63" s="100">
        <f t="shared" si="56"/>
        <v>0</v>
      </c>
      <c r="I63" s="99"/>
      <c r="J63" s="99"/>
      <c r="K63" s="100">
        <f t="shared" si="57"/>
        <v>0</v>
      </c>
      <c r="L63" s="99"/>
      <c r="M63" s="99"/>
      <c r="N63" s="100">
        <f t="shared" si="58"/>
        <v>0</v>
      </c>
      <c r="O63" s="101"/>
      <c r="P63" s="101"/>
      <c r="Q63" s="100">
        <f t="shared" si="59"/>
        <v>0</v>
      </c>
      <c r="R63" s="101"/>
      <c r="S63" s="101"/>
      <c r="T63" s="100">
        <f t="shared" si="60"/>
        <v>0</v>
      </c>
      <c r="U63" s="100"/>
      <c r="V63" s="100"/>
      <c r="W63" s="100"/>
      <c r="X63" s="101">
        <f t="shared" si="7"/>
        <v>0</v>
      </c>
      <c r="Y63" s="101">
        <f t="shared" si="7"/>
        <v>0</v>
      </c>
      <c r="Z63" s="100">
        <f t="shared" si="8"/>
        <v>0</v>
      </c>
    </row>
    <row r="64" spans="2:26" ht="50.1" customHeight="1">
      <c r="B64" s="197"/>
      <c r="C64" s="96">
        <v>6000</v>
      </c>
      <c r="D64" s="97" t="s">
        <v>88</v>
      </c>
      <c r="E64" s="98"/>
      <c r="F64" s="99"/>
      <c r="G64" s="99"/>
      <c r="H64" s="100">
        <f t="shared" si="56"/>
        <v>0</v>
      </c>
      <c r="I64" s="99">
        <v>9461318.5899999999</v>
      </c>
      <c r="J64" s="99"/>
      <c r="K64" s="100">
        <f t="shared" si="57"/>
        <v>9461318.5899999999</v>
      </c>
      <c r="L64" s="99"/>
      <c r="M64" s="99"/>
      <c r="N64" s="100">
        <f t="shared" si="58"/>
        <v>0</v>
      </c>
      <c r="O64" s="101"/>
      <c r="P64" s="101"/>
      <c r="Q64" s="100">
        <f t="shared" si="59"/>
        <v>0</v>
      </c>
      <c r="R64" s="100">
        <v>9461318.5899999999</v>
      </c>
      <c r="S64" s="101"/>
      <c r="T64" s="100">
        <f t="shared" si="60"/>
        <v>9461318.5899999999</v>
      </c>
      <c r="U64" s="100">
        <v>0</v>
      </c>
      <c r="V64" s="100"/>
      <c r="W64" s="100">
        <f>+U64+V64</f>
        <v>0</v>
      </c>
      <c r="X64" s="101">
        <f t="shared" si="7"/>
        <v>0</v>
      </c>
      <c r="Y64" s="101">
        <f t="shared" si="7"/>
        <v>0</v>
      </c>
      <c r="Z64" s="100">
        <f t="shared" si="8"/>
        <v>0</v>
      </c>
    </row>
    <row r="65" spans="2:27" ht="0.75" customHeight="1">
      <c r="B65" s="195">
        <v>9</v>
      </c>
      <c r="C65" s="85"/>
      <c r="D65" s="86" t="s">
        <v>96</v>
      </c>
      <c r="E65" s="73"/>
      <c r="F65" s="87">
        <f>SUM(F66:F71)</f>
        <v>0</v>
      </c>
      <c r="G65" s="87">
        <f t="shared" ref="G65:H65" si="61">SUM(G66:G71)</f>
        <v>0</v>
      </c>
      <c r="H65" s="87">
        <f t="shared" si="61"/>
        <v>0</v>
      </c>
      <c r="I65" s="87">
        <f>SUM(I66:I71)</f>
        <v>0</v>
      </c>
      <c r="J65" s="87">
        <f t="shared" ref="J65:T65" si="62">SUM(J66:J71)</f>
        <v>0</v>
      </c>
      <c r="K65" s="87">
        <f t="shared" si="62"/>
        <v>0</v>
      </c>
      <c r="L65" s="87">
        <f t="shared" si="62"/>
        <v>0</v>
      </c>
      <c r="M65" s="87">
        <f t="shared" si="62"/>
        <v>0</v>
      </c>
      <c r="N65" s="87">
        <f t="shared" si="62"/>
        <v>0</v>
      </c>
      <c r="O65" s="87">
        <f t="shared" si="62"/>
        <v>0</v>
      </c>
      <c r="P65" s="87">
        <f t="shared" si="62"/>
        <v>0</v>
      </c>
      <c r="Q65" s="87">
        <f t="shared" si="62"/>
        <v>0</v>
      </c>
      <c r="R65" s="87">
        <f t="shared" si="62"/>
        <v>0</v>
      </c>
      <c r="S65" s="87">
        <f t="shared" si="62"/>
        <v>0</v>
      </c>
      <c r="T65" s="87">
        <f t="shared" si="62"/>
        <v>0</v>
      </c>
      <c r="U65" s="87"/>
      <c r="V65" s="87"/>
      <c r="W65" s="87"/>
      <c r="X65" s="87">
        <f t="shared" si="7"/>
        <v>0</v>
      </c>
      <c r="Y65" s="87">
        <f t="shared" si="7"/>
        <v>0</v>
      </c>
      <c r="Z65" s="87">
        <f t="shared" si="8"/>
        <v>0</v>
      </c>
    </row>
    <row r="66" spans="2:27" ht="49.5" hidden="1" customHeight="1">
      <c r="B66" s="196"/>
      <c r="C66" s="96">
        <v>1000</v>
      </c>
      <c r="D66" s="97" t="s">
        <v>83</v>
      </c>
      <c r="E66" s="98"/>
      <c r="F66" s="99"/>
      <c r="G66" s="99"/>
      <c r="H66" s="100">
        <f t="shared" ref="H66:H71" si="63">F66+G66+E66</f>
        <v>0</v>
      </c>
      <c r="I66" s="99"/>
      <c r="J66" s="99"/>
      <c r="K66" s="100">
        <f t="shared" ref="K66:K71" si="64">I66+J66+E66</f>
        <v>0</v>
      </c>
      <c r="L66" s="99"/>
      <c r="M66" s="99"/>
      <c r="N66" s="100">
        <f t="shared" ref="N66:N71" si="65">L66+M66</f>
        <v>0</v>
      </c>
      <c r="O66" s="101"/>
      <c r="P66" s="101"/>
      <c r="Q66" s="100">
        <f t="shared" ref="Q66:Q71" si="66">O66+P66</f>
        <v>0</v>
      </c>
      <c r="R66" s="101"/>
      <c r="S66" s="101"/>
      <c r="T66" s="100">
        <f t="shared" ref="T66:T71" si="67">R66+S66</f>
        <v>0</v>
      </c>
      <c r="U66" s="100"/>
      <c r="V66" s="100"/>
      <c r="W66" s="100"/>
      <c r="X66" s="101">
        <f t="shared" si="7"/>
        <v>0</v>
      </c>
      <c r="Y66" s="101">
        <f t="shared" si="7"/>
        <v>0</v>
      </c>
      <c r="Z66" s="100">
        <f t="shared" si="8"/>
        <v>0</v>
      </c>
    </row>
    <row r="67" spans="2:27" ht="49.5" hidden="1" customHeight="1">
      <c r="B67" s="196"/>
      <c r="C67" s="96">
        <v>2000</v>
      </c>
      <c r="D67" s="97" t="s">
        <v>84</v>
      </c>
      <c r="E67" s="98"/>
      <c r="F67" s="99"/>
      <c r="G67" s="99"/>
      <c r="H67" s="100">
        <f t="shared" si="63"/>
        <v>0</v>
      </c>
      <c r="I67" s="99"/>
      <c r="J67" s="99"/>
      <c r="K67" s="100">
        <f t="shared" si="64"/>
        <v>0</v>
      </c>
      <c r="L67" s="99"/>
      <c r="M67" s="99"/>
      <c r="N67" s="100">
        <f t="shared" si="65"/>
        <v>0</v>
      </c>
      <c r="O67" s="101"/>
      <c r="P67" s="101"/>
      <c r="Q67" s="100">
        <f t="shared" si="66"/>
        <v>0</v>
      </c>
      <c r="R67" s="101"/>
      <c r="S67" s="101"/>
      <c r="T67" s="100">
        <f t="shared" si="67"/>
        <v>0</v>
      </c>
      <c r="U67" s="100"/>
      <c r="V67" s="100"/>
      <c r="W67" s="100"/>
      <c r="X67" s="101">
        <f t="shared" si="7"/>
        <v>0</v>
      </c>
      <c r="Y67" s="101">
        <f t="shared" si="7"/>
        <v>0</v>
      </c>
      <c r="Z67" s="100">
        <f t="shared" si="8"/>
        <v>0</v>
      </c>
    </row>
    <row r="68" spans="2:27" ht="49.5" hidden="1" customHeight="1">
      <c r="B68" s="196"/>
      <c r="C68" s="96">
        <v>3000</v>
      </c>
      <c r="D68" s="97" t="s">
        <v>85</v>
      </c>
      <c r="E68" s="98"/>
      <c r="F68" s="99"/>
      <c r="G68" s="99"/>
      <c r="H68" s="100">
        <f t="shared" si="63"/>
        <v>0</v>
      </c>
      <c r="I68" s="99"/>
      <c r="J68" s="99"/>
      <c r="K68" s="100">
        <f t="shared" si="64"/>
        <v>0</v>
      </c>
      <c r="L68" s="99"/>
      <c r="M68" s="99"/>
      <c r="N68" s="100">
        <f t="shared" si="65"/>
        <v>0</v>
      </c>
      <c r="O68" s="101"/>
      <c r="P68" s="101"/>
      <c r="Q68" s="100">
        <f t="shared" si="66"/>
        <v>0</v>
      </c>
      <c r="R68" s="101"/>
      <c r="S68" s="101"/>
      <c r="T68" s="100">
        <f t="shared" si="67"/>
        <v>0</v>
      </c>
      <c r="U68" s="100"/>
      <c r="V68" s="100"/>
      <c r="W68" s="100"/>
      <c r="X68" s="101">
        <f t="shared" si="7"/>
        <v>0</v>
      </c>
      <c r="Y68" s="101">
        <f t="shared" si="7"/>
        <v>0</v>
      </c>
      <c r="Z68" s="100">
        <f t="shared" si="8"/>
        <v>0</v>
      </c>
    </row>
    <row r="69" spans="2:27" ht="90.75" hidden="1" customHeight="1">
      <c r="B69" s="196"/>
      <c r="C69" s="96">
        <v>4000</v>
      </c>
      <c r="D69" s="97" t="s">
        <v>86</v>
      </c>
      <c r="E69" s="98"/>
      <c r="F69" s="99"/>
      <c r="G69" s="99"/>
      <c r="H69" s="100">
        <f t="shared" si="63"/>
        <v>0</v>
      </c>
      <c r="I69" s="99"/>
      <c r="J69" s="99"/>
      <c r="K69" s="100">
        <f t="shared" si="64"/>
        <v>0</v>
      </c>
      <c r="L69" s="99"/>
      <c r="M69" s="99"/>
      <c r="N69" s="100">
        <f t="shared" si="65"/>
        <v>0</v>
      </c>
      <c r="O69" s="101"/>
      <c r="P69" s="101"/>
      <c r="Q69" s="100">
        <f t="shared" si="66"/>
        <v>0</v>
      </c>
      <c r="R69" s="101"/>
      <c r="S69" s="101"/>
      <c r="T69" s="100">
        <f t="shared" si="67"/>
        <v>0</v>
      </c>
      <c r="U69" s="100"/>
      <c r="V69" s="100"/>
      <c r="W69" s="100"/>
      <c r="X69" s="101">
        <f t="shared" si="7"/>
        <v>0</v>
      </c>
      <c r="Y69" s="101">
        <f t="shared" si="7"/>
        <v>0</v>
      </c>
      <c r="Z69" s="100">
        <f t="shared" si="8"/>
        <v>0</v>
      </c>
    </row>
    <row r="70" spans="2:27" ht="49.5" hidden="1" customHeight="1">
      <c r="B70" s="196"/>
      <c r="C70" s="96">
        <v>5000</v>
      </c>
      <c r="D70" s="97" t="s">
        <v>87</v>
      </c>
      <c r="E70" s="98"/>
      <c r="F70" s="99"/>
      <c r="G70" s="99"/>
      <c r="H70" s="100">
        <f t="shared" si="63"/>
        <v>0</v>
      </c>
      <c r="I70" s="99"/>
      <c r="J70" s="99"/>
      <c r="K70" s="100">
        <f t="shared" si="64"/>
        <v>0</v>
      </c>
      <c r="L70" s="99"/>
      <c r="M70" s="99"/>
      <c r="N70" s="100">
        <f t="shared" si="65"/>
        <v>0</v>
      </c>
      <c r="O70" s="101"/>
      <c r="P70" s="101"/>
      <c r="Q70" s="100">
        <f t="shared" si="66"/>
        <v>0</v>
      </c>
      <c r="R70" s="101"/>
      <c r="S70" s="101"/>
      <c r="T70" s="100">
        <f t="shared" si="67"/>
        <v>0</v>
      </c>
      <c r="U70" s="100"/>
      <c r="V70" s="100"/>
      <c r="W70" s="100"/>
      <c r="X70" s="101">
        <f t="shared" si="7"/>
        <v>0</v>
      </c>
      <c r="Y70" s="101">
        <f t="shared" si="7"/>
        <v>0</v>
      </c>
      <c r="Z70" s="100">
        <f t="shared" si="8"/>
        <v>0</v>
      </c>
    </row>
    <row r="71" spans="2:27" ht="2.25" hidden="1" customHeight="1">
      <c r="B71" s="197"/>
      <c r="C71" s="96">
        <v>6000</v>
      </c>
      <c r="D71" s="97" t="s">
        <v>88</v>
      </c>
      <c r="E71" s="98"/>
      <c r="F71" s="99"/>
      <c r="G71" s="99"/>
      <c r="H71" s="100">
        <f t="shared" si="63"/>
        <v>0</v>
      </c>
      <c r="I71" s="99"/>
      <c r="J71" s="99"/>
      <c r="K71" s="100">
        <f t="shared" si="64"/>
        <v>0</v>
      </c>
      <c r="L71" s="99"/>
      <c r="M71" s="99"/>
      <c r="N71" s="100">
        <f t="shared" si="65"/>
        <v>0</v>
      </c>
      <c r="O71" s="101"/>
      <c r="P71" s="101"/>
      <c r="Q71" s="100">
        <f t="shared" si="66"/>
        <v>0</v>
      </c>
      <c r="R71" s="101"/>
      <c r="S71" s="101"/>
      <c r="T71" s="100">
        <f t="shared" si="67"/>
        <v>0</v>
      </c>
      <c r="U71" s="100"/>
      <c r="V71" s="100"/>
      <c r="W71" s="100"/>
      <c r="X71" s="101">
        <f t="shared" si="7"/>
        <v>0</v>
      </c>
      <c r="Y71" s="101">
        <f t="shared" si="7"/>
        <v>0</v>
      </c>
      <c r="Z71" s="100">
        <f t="shared" si="8"/>
        <v>0</v>
      </c>
    </row>
    <row r="72" spans="2:27" ht="50.1" customHeight="1">
      <c r="B72" s="195">
        <v>10</v>
      </c>
      <c r="C72" s="85"/>
      <c r="D72" s="86" t="s">
        <v>58</v>
      </c>
      <c r="E72" s="73"/>
      <c r="F72" s="87">
        <f>SUM(F73:F78)</f>
        <v>29803978</v>
      </c>
      <c r="G72" s="87">
        <f t="shared" ref="G72:H72" si="68">SUM(G73:G78)</f>
        <v>8943704</v>
      </c>
      <c r="H72" s="87">
        <f t="shared" si="68"/>
        <v>38747682</v>
      </c>
      <c r="I72" s="87">
        <f>SUM(I73:I78)</f>
        <v>29803978</v>
      </c>
      <c r="J72" s="87">
        <f t="shared" ref="J72:T72" si="69">SUM(J73:J78)</f>
        <v>8943704</v>
      </c>
      <c r="K72" s="87">
        <f t="shared" si="69"/>
        <v>38747682</v>
      </c>
      <c r="L72" s="87">
        <f t="shared" si="69"/>
        <v>718181.52</v>
      </c>
      <c r="M72" s="87">
        <f t="shared" si="69"/>
        <v>0</v>
      </c>
      <c r="N72" s="87">
        <f t="shared" si="69"/>
        <v>718181.52</v>
      </c>
      <c r="O72" s="87">
        <f t="shared" si="69"/>
        <v>0</v>
      </c>
      <c r="P72" s="87">
        <f t="shared" si="69"/>
        <v>0</v>
      </c>
      <c r="Q72" s="87">
        <f t="shared" si="69"/>
        <v>0</v>
      </c>
      <c r="R72" s="87">
        <f t="shared" si="69"/>
        <v>29085792.98</v>
      </c>
      <c r="S72" s="87">
        <f t="shared" si="69"/>
        <v>8827929.5999999996</v>
      </c>
      <c r="T72" s="87">
        <f t="shared" si="69"/>
        <v>37913722.579999998</v>
      </c>
      <c r="U72" s="87">
        <f>SUM(U73:U78)</f>
        <v>0</v>
      </c>
      <c r="V72" s="87">
        <f t="shared" ref="V72:W72" si="70">SUM(V73:V78)</f>
        <v>0</v>
      </c>
      <c r="W72" s="87">
        <f t="shared" si="70"/>
        <v>0</v>
      </c>
      <c r="X72" s="87">
        <f t="shared" si="7"/>
        <v>3.5</v>
      </c>
      <c r="Y72" s="87">
        <f t="shared" si="7"/>
        <v>115774.40000000037</v>
      </c>
      <c r="Z72" s="87">
        <f>+K72-T72-W72-N72</f>
        <v>115777.90000000177</v>
      </c>
    </row>
    <row r="73" spans="2:27" s="94" customFormat="1" ht="50.1" customHeight="1">
      <c r="B73" s="196"/>
      <c r="C73" s="88">
        <v>1000</v>
      </c>
      <c r="D73" s="89" t="s">
        <v>83</v>
      </c>
      <c r="E73" s="90"/>
      <c r="F73" s="91"/>
      <c r="G73" s="91">
        <v>1011000</v>
      </c>
      <c r="H73" s="79">
        <f t="shared" ref="H73:H78" si="71">F73+G73+E73</f>
        <v>1011000</v>
      </c>
      <c r="I73" s="91"/>
      <c r="J73" s="91">
        <v>1011000</v>
      </c>
      <c r="K73" s="79">
        <f t="shared" ref="K73:K78" si="72">I73+J73+E73</f>
        <v>1011000</v>
      </c>
      <c r="L73" s="91"/>
      <c r="M73" s="91"/>
      <c r="N73" s="79">
        <f t="shared" ref="N73:N78" si="73">L73+M73</f>
        <v>0</v>
      </c>
      <c r="O73" s="92"/>
      <c r="P73" s="92"/>
      <c r="Q73" s="79">
        <f t="shared" ref="Q73:Q78" si="74">O73+P73</f>
        <v>0</v>
      </c>
      <c r="R73" s="92"/>
      <c r="S73" s="92">
        <v>1011000</v>
      </c>
      <c r="T73" s="79">
        <f t="shared" ref="T73:T78" si="75">R73+S73</f>
        <v>1011000</v>
      </c>
      <c r="U73" s="79"/>
      <c r="V73" s="79"/>
      <c r="W73" s="79">
        <f>SUM(U73:V73)</f>
        <v>0</v>
      </c>
      <c r="X73" s="92">
        <f t="shared" si="7"/>
        <v>0</v>
      </c>
      <c r="Y73" s="92">
        <f t="shared" si="7"/>
        <v>0</v>
      </c>
      <c r="Z73" s="79">
        <f t="shared" si="8"/>
        <v>0</v>
      </c>
    </row>
    <row r="74" spans="2:27" s="94" customFormat="1" ht="50.1" customHeight="1">
      <c r="B74" s="196"/>
      <c r="C74" s="88">
        <v>2000</v>
      </c>
      <c r="D74" s="89" t="s">
        <v>84</v>
      </c>
      <c r="E74" s="90"/>
      <c r="F74" s="91"/>
      <c r="G74" s="91">
        <v>1459336</v>
      </c>
      <c r="H74" s="79">
        <f t="shared" si="71"/>
        <v>1459336</v>
      </c>
      <c r="I74" s="91"/>
      <c r="J74" s="91">
        <v>1459336</v>
      </c>
      <c r="K74" s="79">
        <f t="shared" si="72"/>
        <v>1459336</v>
      </c>
      <c r="L74" s="91"/>
      <c r="M74" s="91"/>
      <c r="N74" s="79">
        <f t="shared" si="73"/>
        <v>0</v>
      </c>
      <c r="O74" s="92"/>
      <c r="P74" s="92"/>
      <c r="Q74" s="79">
        <f t="shared" si="74"/>
        <v>0</v>
      </c>
      <c r="R74" s="92"/>
      <c r="S74" s="92">
        <v>1459335.93</v>
      </c>
      <c r="T74" s="79">
        <f t="shared" si="75"/>
        <v>1459335.93</v>
      </c>
      <c r="U74" s="79"/>
      <c r="V74" s="79"/>
      <c r="W74" s="79">
        <f t="shared" ref="W74:W78" si="76">SUM(U74:V74)</f>
        <v>0</v>
      </c>
      <c r="X74" s="92">
        <f t="shared" si="7"/>
        <v>0</v>
      </c>
      <c r="Y74" s="92">
        <f t="shared" si="7"/>
        <v>7.000000006519258E-2</v>
      </c>
      <c r="Z74" s="79">
        <f t="shared" si="8"/>
        <v>7.000000006519258E-2</v>
      </c>
    </row>
    <row r="75" spans="2:27" s="94" customFormat="1" ht="50.1" customHeight="1">
      <c r="B75" s="196"/>
      <c r="C75" s="88">
        <v>3000</v>
      </c>
      <c r="D75" s="89" t="s">
        <v>85</v>
      </c>
      <c r="E75" s="90"/>
      <c r="F75" s="91">
        <v>10112575</v>
      </c>
      <c r="G75" s="91">
        <v>5196847</v>
      </c>
      <c r="H75" s="91">
        <f t="shared" si="71"/>
        <v>15309422</v>
      </c>
      <c r="I75" s="91">
        <v>10112575</v>
      </c>
      <c r="J75" s="91">
        <v>5196847</v>
      </c>
      <c r="K75" s="91">
        <f t="shared" si="72"/>
        <v>15309422</v>
      </c>
      <c r="L75" s="91">
        <v>718181.52</v>
      </c>
      <c r="M75" s="91">
        <v>0</v>
      </c>
      <c r="N75" s="91">
        <f t="shared" si="73"/>
        <v>718181.52</v>
      </c>
      <c r="O75" s="92">
        <v>0</v>
      </c>
      <c r="P75" s="92">
        <v>0</v>
      </c>
      <c r="Q75" s="91">
        <f t="shared" si="74"/>
        <v>0</v>
      </c>
      <c r="R75" s="92">
        <v>9394390.1999999993</v>
      </c>
      <c r="S75" s="92">
        <v>5081072.67</v>
      </c>
      <c r="T75" s="91">
        <f t="shared" si="75"/>
        <v>14475462.869999999</v>
      </c>
      <c r="U75" s="91">
        <v>0</v>
      </c>
      <c r="V75" s="91"/>
      <c r="W75" s="79">
        <f t="shared" si="76"/>
        <v>0</v>
      </c>
      <c r="X75" s="92">
        <f t="shared" ref="X75:Z121" si="77">+I75-L75-O75-R75-U75</f>
        <v>3.2800000011920929</v>
      </c>
      <c r="Y75" s="92">
        <f t="shared" si="77"/>
        <v>115774.33000000007</v>
      </c>
      <c r="Z75" s="91">
        <f>+K75-T75-W75-N75</f>
        <v>115777.6100000008</v>
      </c>
      <c r="AA75" s="91"/>
    </row>
    <row r="76" spans="2:27" s="94" customFormat="1" ht="65.099999999999994" customHeight="1">
      <c r="B76" s="196"/>
      <c r="C76" s="88">
        <v>4000</v>
      </c>
      <c r="D76" s="89" t="s">
        <v>86</v>
      </c>
      <c r="E76" s="90"/>
      <c r="F76" s="91">
        <v>0</v>
      </c>
      <c r="G76" s="91"/>
      <c r="H76" s="79">
        <f t="shared" si="71"/>
        <v>0</v>
      </c>
      <c r="I76" s="91">
        <v>0</v>
      </c>
      <c r="J76" s="91"/>
      <c r="K76" s="79">
        <f t="shared" si="72"/>
        <v>0</v>
      </c>
      <c r="L76" s="91"/>
      <c r="M76" s="91"/>
      <c r="N76" s="79">
        <f t="shared" si="73"/>
        <v>0</v>
      </c>
      <c r="O76" s="92"/>
      <c r="P76" s="92"/>
      <c r="Q76" s="79">
        <f t="shared" si="74"/>
        <v>0</v>
      </c>
      <c r="R76" s="92"/>
      <c r="S76" s="92"/>
      <c r="T76" s="79">
        <f t="shared" si="75"/>
        <v>0</v>
      </c>
      <c r="U76" s="79"/>
      <c r="V76" s="79"/>
      <c r="W76" s="79">
        <f t="shared" si="76"/>
        <v>0</v>
      </c>
      <c r="X76" s="92">
        <f t="shared" si="77"/>
        <v>0</v>
      </c>
      <c r="Y76" s="92">
        <f t="shared" si="77"/>
        <v>0</v>
      </c>
      <c r="Z76" s="79">
        <f t="shared" ref="Z76:Z115" si="78">+K76-T76-W76</f>
        <v>0</v>
      </c>
      <c r="AA76" s="91"/>
    </row>
    <row r="77" spans="2:27" s="94" customFormat="1" ht="50.1" customHeight="1">
      <c r="B77" s="196"/>
      <c r="C77" s="88">
        <v>5000</v>
      </c>
      <c r="D77" s="89" t="s">
        <v>87</v>
      </c>
      <c r="E77" s="90"/>
      <c r="F77" s="91">
        <v>19691403</v>
      </c>
      <c r="G77" s="91">
        <v>1276521</v>
      </c>
      <c r="H77" s="79">
        <f t="shared" si="71"/>
        <v>20967924</v>
      </c>
      <c r="I77" s="91">
        <v>19691403</v>
      </c>
      <c r="J77" s="91">
        <v>1276521</v>
      </c>
      <c r="K77" s="79">
        <f t="shared" si="72"/>
        <v>20967924</v>
      </c>
      <c r="L77" s="91"/>
      <c r="M77" s="91"/>
      <c r="N77" s="79">
        <f t="shared" si="73"/>
        <v>0</v>
      </c>
      <c r="O77" s="92"/>
      <c r="P77" s="92"/>
      <c r="Q77" s="79">
        <f t="shared" si="74"/>
        <v>0</v>
      </c>
      <c r="R77" s="92">
        <v>19691402.780000001</v>
      </c>
      <c r="S77" s="92">
        <v>1276521</v>
      </c>
      <c r="T77" s="79">
        <f t="shared" si="75"/>
        <v>20967923.780000001</v>
      </c>
      <c r="U77" s="79"/>
      <c r="V77" s="79"/>
      <c r="W77" s="79">
        <f t="shared" si="76"/>
        <v>0</v>
      </c>
      <c r="X77" s="92">
        <f t="shared" si="77"/>
        <v>0.2199999988079071</v>
      </c>
      <c r="Y77" s="92">
        <f t="shared" si="77"/>
        <v>0</v>
      </c>
      <c r="Z77" s="79">
        <f t="shared" si="78"/>
        <v>0.2199999988079071</v>
      </c>
    </row>
    <row r="78" spans="2:27" s="94" customFormat="1" ht="50.1" customHeight="1">
      <c r="B78" s="197"/>
      <c r="C78" s="88">
        <v>6000</v>
      </c>
      <c r="D78" s="95" t="s">
        <v>88</v>
      </c>
      <c r="E78" s="90"/>
      <c r="F78" s="91">
        <v>0</v>
      </c>
      <c r="G78" s="91">
        <v>0</v>
      </c>
      <c r="H78" s="79">
        <f t="shared" si="71"/>
        <v>0</v>
      </c>
      <c r="I78" s="91">
        <v>0</v>
      </c>
      <c r="J78" s="91">
        <v>0</v>
      </c>
      <c r="K78" s="79">
        <f t="shared" si="72"/>
        <v>0</v>
      </c>
      <c r="L78" s="91"/>
      <c r="M78" s="91"/>
      <c r="N78" s="79">
        <f t="shared" si="73"/>
        <v>0</v>
      </c>
      <c r="O78" s="92"/>
      <c r="P78" s="92"/>
      <c r="Q78" s="79">
        <f t="shared" si="74"/>
        <v>0</v>
      </c>
      <c r="R78" s="92"/>
      <c r="S78" s="92"/>
      <c r="T78" s="79">
        <f t="shared" si="75"/>
        <v>0</v>
      </c>
      <c r="U78" s="79"/>
      <c r="V78" s="79"/>
      <c r="W78" s="79">
        <f t="shared" si="76"/>
        <v>0</v>
      </c>
      <c r="X78" s="92">
        <f t="shared" si="77"/>
        <v>0</v>
      </c>
      <c r="Y78" s="92">
        <f t="shared" si="77"/>
        <v>0</v>
      </c>
      <c r="Z78" s="79">
        <f t="shared" si="78"/>
        <v>0</v>
      </c>
    </row>
    <row r="79" spans="2:27" ht="65.099999999999994" customHeight="1">
      <c r="B79" s="195">
        <v>11</v>
      </c>
      <c r="C79" s="85"/>
      <c r="D79" s="86" t="s">
        <v>97</v>
      </c>
      <c r="E79" s="73"/>
      <c r="F79" s="87">
        <f>SUM(F80:F85)</f>
        <v>26060457</v>
      </c>
      <c r="G79" s="87">
        <f t="shared" ref="G79:H79" si="79">SUM(G80:G85)</f>
        <v>10484566</v>
      </c>
      <c r="H79" s="87">
        <f t="shared" si="79"/>
        <v>36545023</v>
      </c>
      <c r="I79" s="87">
        <f>SUM(I80:I85)</f>
        <v>26060457</v>
      </c>
      <c r="J79" s="87">
        <f t="shared" ref="J79:T79" si="80">SUM(J80:J85)</f>
        <v>10484566</v>
      </c>
      <c r="K79" s="87">
        <f t="shared" si="80"/>
        <v>36545023</v>
      </c>
      <c r="L79" s="87">
        <f t="shared" si="80"/>
        <v>0</v>
      </c>
      <c r="M79" s="87">
        <f t="shared" si="80"/>
        <v>0</v>
      </c>
      <c r="N79" s="87">
        <f t="shared" si="80"/>
        <v>0</v>
      </c>
      <c r="O79" s="87">
        <f t="shared" si="80"/>
        <v>0</v>
      </c>
      <c r="P79" s="87">
        <f t="shared" si="80"/>
        <v>0</v>
      </c>
      <c r="Q79" s="87">
        <f t="shared" si="80"/>
        <v>0</v>
      </c>
      <c r="R79" s="87">
        <f t="shared" si="80"/>
        <v>26010431.41</v>
      </c>
      <c r="S79" s="87">
        <f t="shared" si="80"/>
        <v>10484565.199999999</v>
      </c>
      <c r="T79" s="87">
        <f t="shared" si="80"/>
        <v>36494996.609999999</v>
      </c>
      <c r="U79" s="87">
        <f>SUM(U80:U85)</f>
        <v>0</v>
      </c>
      <c r="V79" s="87">
        <f t="shared" ref="V79:W79" si="81">SUM(V80:V85)</f>
        <v>0</v>
      </c>
      <c r="W79" s="87">
        <f t="shared" si="81"/>
        <v>0</v>
      </c>
      <c r="X79" s="87">
        <f t="shared" si="77"/>
        <v>50025.589999999851</v>
      </c>
      <c r="Y79" s="87">
        <f t="shared" si="77"/>
        <v>0.80000000074505806</v>
      </c>
      <c r="Z79" s="87">
        <f t="shared" si="77"/>
        <v>50026.390000000596</v>
      </c>
    </row>
    <row r="80" spans="2:27" s="94" customFormat="1" ht="50.1" customHeight="1">
      <c r="B80" s="196"/>
      <c r="C80" s="88">
        <v>1000</v>
      </c>
      <c r="D80" s="89" t="s">
        <v>83</v>
      </c>
      <c r="E80" s="90"/>
      <c r="F80" s="91">
        <v>0</v>
      </c>
      <c r="G80" s="91">
        <v>5681030</v>
      </c>
      <c r="H80" s="79">
        <f>F80+G80</f>
        <v>5681030</v>
      </c>
      <c r="I80" s="91">
        <v>0</v>
      </c>
      <c r="J80" s="91">
        <v>5681030</v>
      </c>
      <c r="K80" s="79">
        <f>I80+J80</f>
        <v>5681030</v>
      </c>
      <c r="L80" s="91"/>
      <c r="M80" s="91"/>
      <c r="N80" s="79">
        <f t="shared" ref="N80:N85" si="82">L80+M80</f>
        <v>0</v>
      </c>
      <c r="O80" s="92"/>
      <c r="P80" s="92"/>
      <c r="Q80" s="79">
        <f t="shared" ref="Q80:Q85" si="83">O80+P80</f>
        <v>0</v>
      </c>
      <c r="R80" s="92"/>
      <c r="S80" s="92">
        <v>5681029.9900000002</v>
      </c>
      <c r="T80" s="79">
        <f t="shared" ref="T80:T85" si="84">R80+S80</f>
        <v>5681029.9900000002</v>
      </c>
      <c r="U80" s="79"/>
      <c r="V80" s="79"/>
      <c r="W80" s="79">
        <f>+U80+V80</f>
        <v>0</v>
      </c>
      <c r="X80" s="92">
        <f t="shared" si="77"/>
        <v>0</v>
      </c>
      <c r="Y80" s="92">
        <f t="shared" si="77"/>
        <v>9.9999997764825821E-3</v>
      </c>
      <c r="Z80" s="79">
        <f t="shared" si="78"/>
        <v>9.9999997764825821E-3</v>
      </c>
    </row>
    <row r="81" spans="2:26" s="94" customFormat="1" ht="50.1" customHeight="1">
      <c r="B81" s="196"/>
      <c r="C81" s="88">
        <v>2000</v>
      </c>
      <c r="D81" s="89" t="s">
        <v>84</v>
      </c>
      <c r="E81" s="90"/>
      <c r="F81" s="91">
        <v>299983</v>
      </c>
      <c r="G81" s="91">
        <v>3598600</v>
      </c>
      <c r="H81" s="79">
        <f>F81+G81</f>
        <v>3898583</v>
      </c>
      <c r="I81" s="91">
        <v>299983</v>
      </c>
      <c r="J81" s="91">
        <v>3598600</v>
      </c>
      <c r="K81" s="79">
        <f>I81+J81</f>
        <v>3898583</v>
      </c>
      <c r="L81" s="91"/>
      <c r="M81" s="91"/>
      <c r="N81" s="79">
        <f t="shared" si="82"/>
        <v>0</v>
      </c>
      <c r="O81" s="92"/>
      <c r="P81" s="92"/>
      <c r="Q81" s="79">
        <f t="shared" si="83"/>
        <v>0</v>
      </c>
      <c r="R81" s="92">
        <v>299983</v>
      </c>
      <c r="S81" s="92">
        <v>3598600</v>
      </c>
      <c r="T81" s="79">
        <f t="shared" si="84"/>
        <v>3898583</v>
      </c>
      <c r="U81" s="79"/>
      <c r="V81" s="79"/>
      <c r="W81" s="79">
        <f t="shared" ref="W81:W85" si="85">+U81+V81</f>
        <v>0</v>
      </c>
      <c r="X81" s="92">
        <f t="shared" si="77"/>
        <v>0</v>
      </c>
      <c r="Y81" s="92">
        <f t="shared" si="77"/>
        <v>0</v>
      </c>
      <c r="Z81" s="79">
        <f t="shared" si="78"/>
        <v>0</v>
      </c>
    </row>
    <row r="82" spans="2:26" s="94" customFormat="1" ht="50.1" customHeight="1">
      <c r="B82" s="196"/>
      <c r="C82" s="88">
        <v>3000</v>
      </c>
      <c r="D82" s="89" t="s">
        <v>85</v>
      </c>
      <c r="E82" s="90"/>
      <c r="F82" s="91">
        <v>2470783</v>
      </c>
      <c r="G82" s="91">
        <v>1204936</v>
      </c>
      <c r="H82" s="79">
        <f>F82+G82</f>
        <v>3675719</v>
      </c>
      <c r="I82" s="91">
        <v>2470783</v>
      </c>
      <c r="J82" s="91">
        <v>1204936</v>
      </c>
      <c r="K82" s="79">
        <f>I82+J82</f>
        <v>3675719</v>
      </c>
      <c r="L82" s="91">
        <v>0</v>
      </c>
      <c r="M82" s="91"/>
      <c r="N82" s="79">
        <f t="shared" si="82"/>
        <v>0</v>
      </c>
      <c r="O82" s="92"/>
      <c r="P82" s="92"/>
      <c r="Q82" s="79">
        <f t="shared" si="83"/>
        <v>0</v>
      </c>
      <c r="R82" s="92">
        <v>2470782.7200000002</v>
      </c>
      <c r="S82" s="92">
        <v>1204935.21</v>
      </c>
      <c r="T82" s="79">
        <f t="shared" si="84"/>
        <v>3675717.93</v>
      </c>
      <c r="U82" s="79">
        <v>0</v>
      </c>
      <c r="V82" s="79"/>
      <c r="W82" s="79">
        <f t="shared" si="85"/>
        <v>0</v>
      </c>
      <c r="X82" s="92">
        <f t="shared" si="77"/>
        <v>0.27999999979510903</v>
      </c>
      <c r="Y82" s="92">
        <f t="shared" si="77"/>
        <v>0.7900000000372529</v>
      </c>
      <c r="Z82" s="79">
        <f>+X82+Y82</f>
        <v>1.0699999998323619</v>
      </c>
    </row>
    <row r="83" spans="2:26" s="94" customFormat="1" ht="65.099999999999994" customHeight="1">
      <c r="B83" s="196"/>
      <c r="C83" s="88">
        <v>4000</v>
      </c>
      <c r="D83" s="95" t="s">
        <v>86</v>
      </c>
      <c r="E83" s="90"/>
      <c r="F83" s="91">
        <v>0</v>
      </c>
      <c r="G83" s="91">
        <v>0</v>
      </c>
      <c r="H83" s="79">
        <f>F83+G83</f>
        <v>0</v>
      </c>
      <c r="I83" s="91">
        <v>0</v>
      </c>
      <c r="J83" s="91">
        <v>0</v>
      </c>
      <c r="K83" s="79">
        <f>I83+J83</f>
        <v>0</v>
      </c>
      <c r="L83" s="91"/>
      <c r="M83" s="91"/>
      <c r="N83" s="79">
        <f t="shared" si="82"/>
        <v>0</v>
      </c>
      <c r="O83" s="92"/>
      <c r="P83" s="92"/>
      <c r="Q83" s="79">
        <f t="shared" si="83"/>
        <v>0</v>
      </c>
      <c r="R83" s="92"/>
      <c r="S83" s="92"/>
      <c r="T83" s="79">
        <f t="shared" si="84"/>
        <v>0</v>
      </c>
      <c r="U83" s="79"/>
      <c r="V83" s="79"/>
      <c r="W83" s="79">
        <f t="shared" si="85"/>
        <v>0</v>
      </c>
      <c r="X83" s="92">
        <f t="shared" si="77"/>
        <v>0</v>
      </c>
      <c r="Y83" s="92">
        <f t="shared" si="77"/>
        <v>0</v>
      </c>
      <c r="Z83" s="79">
        <f t="shared" si="78"/>
        <v>0</v>
      </c>
    </row>
    <row r="84" spans="2:26" s="94" customFormat="1" ht="50.1" customHeight="1">
      <c r="B84" s="196"/>
      <c r="C84" s="88">
        <v>5000</v>
      </c>
      <c r="D84" s="89" t="s">
        <v>87</v>
      </c>
      <c r="E84" s="90"/>
      <c r="F84" s="91">
        <v>23289691</v>
      </c>
      <c r="G84" s="91">
        <v>0</v>
      </c>
      <c r="H84" s="79">
        <f>F84+G84</f>
        <v>23289691</v>
      </c>
      <c r="I84" s="91">
        <v>23289691</v>
      </c>
      <c r="J84" s="91">
        <v>0</v>
      </c>
      <c r="K84" s="79">
        <f>I84+J84</f>
        <v>23289691</v>
      </c>
      <c r="L84" s="91">
        <v>0</v>
      </c>
      <c r="M84" s="91"/>
      <c r="N84" s="79">
        <f t="shared" si="82"/>
        <v>0</v>
      </c>
      <c r="O84" s="92"/>
      <c r="P84" s="92"/>
      <c r="Q84" s="79">
        <f t="shared" si="83"/>
        <v>0</v>
      </c>
      <c r="R84" s="92">
        <v>23239665.690000001</v>
      </c>
      <c r="S84" s="92"/>
      <c r="T84" s="79">
        <f t="shared" si="84"/>
        <v>23239665.690000001</v>
      </c>
      <c r="U84" s="79">
        <v>0</v>
      </c>
      <c r="V84" s="79"/>
      <c r="W84" s="79">
        <f t="shared" si="85"/>
        <v>0</v>
      </c>
      <c r="X84" s="92">
        <f t="shared" si="77"/>
        <v>50025.309999998659</v>
      </c>
      <c r="Y84" s="92">
        <f t="shared" si="77"/>
        <v>0</v>
      </c>
      <c r="Z84" s="79">
        <f>+X84+Y84</f>
        <v>50025.309999998659</v>
      </c>
    </row>
    <row r="85" spans="2:26" ht="50.1" customHeight="1">
      <c r="B85" s="197"/>
      <c r="C85" s="96">
        <v>6000</v>
      </c>
      <c r="D85" s="97" t="s">
        <v>88</v>
      </c>
      <c r="E85" s="98"/>
      <c r="F85" s="99">
        <v>0</v>
      </c>
      <c r="G85" s="99">
        <v>0</v>
      </c>
      <c r="H85" s="100">
        <f>F85+G85+E85</f>
        <v>0</v>
      </c>
      <c r="I85" s="99">
        <v>0</v>
      </c>
      <c r="J85" s="99">
        <v>0</v>
      </c>
      <c r="K85" s="100">
        <f>I85+J85+E85</f>
        <v>0</v>
      </c>
      <c r="L85" s="99"/>
      <c r="M85" s="99"/>
      <c r="N85" s="100">
        <f t="shared" si="82"/>
        <v>0</v>
      </c>
      <c r="O85" s="101"/>
      <c r="P85" s="101"/>
      <c r="Q85" s="100">
        <f t="shared" si="83"/>
        <v>0</v>
      </c>
      <c r="R85" s="101"/>
      <c r="S85" s="101"/>
      <c r="T85" s="100">
        <f t="shared" si="84"/>
        <v>0</v>
      </c>
      <c r="U85" s="100"/>
      <c r="V85" s="100"/>
      <c r="W85" s="79">
        <f t="shared" si="85"/>
        <v>0</v>
      </c>
      <c r="X85" s="101">
        <f t="shared" si="77"/>
        <v>0</v>
      </c>
      <c r="Y85" s="101">
        <f t="shared" si="77"/>
        <v>0</v>
      </c>
      <c r="Z85" s="100">
        <f t="shared" si="78"/>
        <v>0</v>
      </c>
    </row>
    <row r="86" spans="2:26" ht="65.099999999999994" customHeight="1">
      <c r="B86" s="195">
        <v>12</v>
      </c>
      <c r="C86" s="85"/>
      <c r="D86" s="86" t="s">
        <v>98</v>
      </c>
      <c r="E86" s="73"/>
      <c r="F86" s="87">
        <f>SUM(F87:F92)</f>
        <v>32547357</v>
      </c>
      <c r="G86" s="87">
        <f t="shared" ref="G86:H86" si="86">SUM(G87:G92)</f>
        <v>26488445</v>
      </c>
      <c r="H86" s="87">
        <f t="shared" si="86"/>
        <v>59035802</v>
      </c>
      <c r="I86" s="87">
        <f>SUM(I87:I92)</f>
        <v>27047356.559999999</v>
      </c>
      <c r="J86" s="87">
        <f t="shared" ref="J86:T86" si="87">SUM(J87:J92)</f>
        <v>26488445</v>
      </c>
      <c r="K86" s="87">
        <f t="shared" si="87"/>
        <v>53535801.560000002</v>
      </c>
      <c r="L86" s="87">
        <f t="shared" si="87"/>
        <v>160650</v>
      </c>
      <c r="M86" s="87">
        <f t="shared" si="87"/>
        <v>0</v>
      </c>
      <c r="N86" s="87">
        <f t="shared" si="87"/>
        <v>160650</v>
      </c>
      <c r="O86" s="87">
        <f t="shared" si="87"/>
        <v>0</v>
      </c>
      <c r="P86" s="87">
        <f t="shared" si="87"/>
        <v>0</v>
      </c>
      <c r="Q86" s="87">
        <f t="shared" si="87"/>
        <v>0</v>
      </c>
      <c r="R86" s="87">
        <f t="shared" si="87"/>
        <v>26850214.490000002</v>
      </c>
      <c r="S86" s="87">
        <f t="shared" si="87"/>
        <v>26488444.469999999</v>
      </c>
      <c r="T86" s="87">
        <f t="shared" si="87"/>
        <v>53338658.960000001</v>
      </c>
      <c r="U86" s="87">
        <f>SUM(U87:U92)</f>
        <v>0</v>
      </c>
      <c r="V86" s="87">
        <f t="shared" ref="V86:W86" si="88">SUM(V87:V92)</f>
        <v>0</v>
      </c>
      <c r="W86" s="87">
        <f t="shared" si="88"/>
        <v>0</v>
      </c>
      <c r="X86" s="87">
        <f t="shared" si="77"/>
        <v>36492.069999996573</v>
      </c>
      <c r="Y86" s="87">
        <f t="shared" si="77"/>
        <v>0.5300000011920929</v>
      </c>
      <c r="Z86" s="87">
        <f>+K86-T86-W86-N86</f>
        <v>36492.60000000149</v>
      </c>
    </row>
    <row r="87" spans="2:26" s="94" customFormat="1" ht="50.1" customHeight="1">
      <c r="B87" s="196"/>
      <c r="C87" s="88">
        <v>1000</v>
      </c>
      <c r="D87" s="89" t="s">
        <v>83</v>
      </c>
      <c r="E87" s="90"/>
      <c r="F87" s="91">
        <v>0</v>
      </c>
      <c r="G87" s="91">
        <v>25704400</v>
      </c>
      <c r="H87" s="79">
        <f t="shared" ref="H87:H92" si="89">F87+G87+E87</f>
        <v>25704400</v>
      </c>
      <c r="I87" s="91">
        <v>0</v>
      </c>
      <c r="J87" s="91">
        <v>25704400</v>
      </c>
      <c r="K87" s="79">
        <f t="shared" ref="K87:K92" si="90">I87+J87+E87</f>
        <v>25704400</v>
      </c>
      <c r="L87" s="91"/>
      <c r="M87" s="91"/>
      <c r="N87" s="79">
        <f t="shared" ref="N87:N92" si="91">L87+M87</f>
        <v>0</v>
      </c>
      <c r="O87" s="92"/>
      <c r="P87" s="92"/>
      <c r="Q87" s="79">
        <f t="shared" ref="Q87:Q92" si="92">O87+P87</f>
        <v>0</v>
      </c>
      <c r="R87" s="92"/>
      <c r="S87" s="92">
        <v>25704399.969999999</v>
      </c>
      <c r="T87" s="79">
        <f t="shared" ref="T87:T92" si="93">R87+S87</f>
        <v>25704399.969999999</v>
      </c>
      <c r="U87" s="79"/>
      <c r="V87" s="79"/>
      <c r="W87" s="79">
        <f>+U87+V87</f>
        <v>0</v>
      </c>
      <c r="X87" s="92">
        <f t="shared" si="77"/>
        <v>0</v>
      </c>
      <c r="Y87" s="92">
        <f t="shared" si="77"/>
        <v>3.0000001192092896E-2</v>
      </c>
      <c r="Z87" s="79">
        <f t="shared" si="78"/>
        <v>3.0000001192092896E-2</v>
      </c>
    </row>
    <row r="88" spans="2:26" s="94" customFormat="1" ht="50.1" customHeight="1">
      <c r="B88" s="196"/>
      <c r="C88" s="88">
        <v>2000</v>
      </c>
      <c r="D88" s="89" t="s">
        <v>84</v>
      </c>
      <c r="E88" s="90"/>
      <c r="F88" s="91">
        <v>0</v>
      </c>
      <c r="G88" s="91">
        <v>0</v>
      </c>
      <c r="H88" s="79">
        <f t="shared" si="89"/>
        <v>0</v>
      </c>
      <c r="I88" s="91">
        <v>0</v>
      </c>
      <c r="J88" s="91">
        <v>0</v>
      </c>
      <c r="K88" s="79">
        <f t="shared" si="90"/>
        <v>0</v>
      </c>
      <c r="L88" s="91"/>
      <c r="M88" s="91"/>
      <c r="N88" s="79">
        <f t="shared" si="91"/>
        <v>0</v>
      </c>
      <c r="O88" s="92"/>
      <c r="P88" s="92"/>
      <c r="Q88" s="79">
        <f t="shared" si="92"/>
        <v>0</v>
      </c>
      <c r="R88" s="92"/>
      <c r="S88" s="92"/>
      <c r="T88" s="79">
        <f t="shared" si="93"/>
        <v>0</v>
      </c>
      <c r="U88" s="79"/>
      <c r="V88" s="79"/>
      <c r="W88" s="79">
        <f t="shared" ref="W88:W92" si="94">+U88+V88</f>
        <v>0</v>
      </c>
      <c r="X88" s="92">
        <f t="shared" si="77"/>
        <v>0</v>
      </c>
      <c r="Y88" s="92">
        <f t="shared" si="77"/>
        <v>0</v>
      </c>
      <c r="Z88" s="79">
        <f t="shared" si="78"/>
        <v>0</v>
      </c>
    </row>
    <row r="89" spans="2:26" s="109" customFormat="1" ht="50.1" customHeight="1">
      <c r="B89" s="196"/>
      <c r="C89" s="102">
        <v>3000</v>
      </c>
      <c r="D89" s="103" t="s">
        <v>85</v>
      </c>
      <c r="E89" s="104"/>
      <c r="F89" s="105">
        <v>13295870</v>
      </c>
      <c r="G89" s="105">
        <v>431800</v>
      </c>
      <c r="H89" s="106">
        <f t="shared" si="89"/>
        <v>13727670</v>
      </c>
      <c r="I89" s="105">
        <v>7795869.5599999996</v>
      </c>
      <c r="J89" s="105">
        <v>431800</v>
      </c>
      <c r="K89" s="106">
        <f t="shared" si="90"/>
        <v>8227669.5599999996</v>
      </c>
      <c r="L89" s="105">
        <v>160650</v>
      </c>
      <c r="M89" s="105">
        <v>0</v>
      </c>
      <c r="N89" s="106">
        <f t="shared" si="91"/>
        <v>160650</v>
      </c>
      <c r="O89" s="107"/>
      <c r="P89" s="107"/>
      <c r="Q89" s="106">
        <f t="shared" si="92"/>
        <v>0</v>
      </c>
      <c r="R89" s="107">
        <v>7599118.4900000002</v>
      </c>
      <c r="S89" s="107">
        <v>431799.5</v>
      </c>
      <c r="T89" s="106">
        <f t="shared" si="93"/>
        <v>8030917.9900000002</v>
      </c>
      <c r="U89" s="106"/>
      <c r="V89" s="106"/>
      <c r="W89" s="106">
        <f t="shared" si="94"/>
        <v>0</v>
      </c>
      <c r="X89" s="107">
        <f t="shared" si="77"/>
        <v>36101.069999999367</v>
      </c>
      <c r="Y89" s="107">
        <f t="shared" si="77"/>
        <v>0.5</v>
      </c>
      <c r="Z89" s="106">
        <f>+X89+Y89</f>
        <v>36101.569999999367</v>
      </c>
    </row>
    <row r="90" spans="2:26" s="94" customFormat="1" ht="65.099999999999994" customHeight="1">
      <c r="B90" s="196"/>
      <c r="C90" s="88">
        <v>4000</v>
      </c>
      <c r="D90" s="89" t="s">
        <v>86</v>
      </c>
      <c r="E90" s="90"/>
      <c r="F90" s="91">
        <v>0</v>
      </c>
      <c r="G90" s="91">
        <v>0</v>
      </c>
      <c r="H90" s="79">
        <f t="shared" si="89"/>
        <v>0</v>
      </c>
      <c r="I90" s="91">
        <v>0</v>
      </c>
      <c r="J90" s="91">
        <v>0</v>
      </c>
      <c r="K90" s="79">
        <f t="shared" si="90"/>
        <v>0</v>
      </c>
      <c r="L90" s="91"/>
      <c r="M90" s="91"/>
      <c r="N90" s="79">
        <f t="shared" si="91"/>
        <v>0</v>
      </c>
      <c r="O90" s="92"/>
      <c r="P90" s="92"/>
      <c r="Q90" s="79">
        <f t="shared" si="92"/>
        <v>0</v>
      </c>
      <c r="R90" s="92"/>
      <c r="S90" s="92"/>
      <c r="T90" s="79">
        <f t="shared" si="93"/>
        <v>0</v>
      </c>
      <c r="U90" s="79"/>
      <c r="V90" s="79"/>
      <c r="W90" s="79">
        <f t="shared" si="94"/>
        <v>0</v>
      </c>
      <c r="X90" s="92">
        <f t="shared" si="77"/>
        <v>0</v>
      </c>
      <c r="Y90" s="92">
        <f t="shared" si="77"/>
        <v>0</v>
      </c>
      <c r="Z90" s="79">
        <f t="shared" si="78"/>
        <v>0</v>
      </c>
    </row>
    <row r="91" spans="2:26" s="94" customFormat="1" ht="50.1" customHeight="1">
      <c r="B91" s="196"/>
      <c r="C91" s="88">
        <v>5000</v>
      </c>
      <c r="D91" s="89" t="s">
        <v>87</v>
      </c>
      <c r="E91" s="90"/>
      <c r="F91" s="91">
        <v>19251487</v>
      </c>
      <c r="G91" s="91">
        <v>352245</v>
      </c>
      <c r="H91" s="79">
        <f t="shared" si="89"/>
        <v>19603732</v>
      </c>
      <c r="I91" s="91">
        <v>19251487</v>
      </c>
      <c r="J91" s="91">
        <v>352245</v>
      </c>
      <c r="K91" s="79">
        <f t="shared" si="90"/>
        <v>19603732</v>
      </c>
      <c r="L91" s="91">
        <v>0</v>
      </c>
      <c r="M91" s="91">
        <v>0</v>
      </c>
      <c r="N91" s="79">
        <f t="shared" si="91"/>
        <v>0</v>
      </c>
      <c r="O91" s="92"/>
      <c r="P91" s="92"/>
      <c r="Q91" s="79">
        <f t="shared" si="92"/>
        <v>0</v>
      </c>
      <c r="R91" s="92">
        <v>19251096</v>
      </c>
      <c r="S91" s="92">
        <v>352245</v>
      </c>
      <c r="T91" s="79">
        <f t="shared" si="93"/>
        <v>19603341</v>
      </c>
      <c r="U91" s="79">
        <v>0</v>
      </c>
      <c r="V91" s="79"/>
      <c r="W91" s="79">
        <f t="shared" si="94"/>
        <v>0</v>
      </c>
      <c r="X91" s="92">
        <f t="shared" si="77"/>
        <v>391</v>
      </c>
      <c r="Y91" s="92">
        <f t="shared" si="77"/>
        <v>0</v>
      </c>
      <c r="Z91" s="79">
        <f>+X91+Y91</f>
        <v>391</v>
      </c>
    </row>
    <row r="92" spans="2:26" s="94" customFormat="1" ht="50.1" customHeight="1">
      <c r="B92" s="197"/>
      <c r="C92" s="88">
        <v>6000</v>
      </c>
      <c r="D92" s="95" t="s">
        <v>88</v>
      </c>
      <c r="E92" s="90"/>
      <c r="F92" s="91">
        <v>0</v>
      </c>
      <c r="G92" s="91">
        <v>0</v>
      </c>
      <c r="H92" s="79">
        <f t="shared" si="89"/>
        <v>0</v>
      </c>
      <c r="I92" s="91">
        <v>0</v>
      </c>
      <c r="J92" s="91">
        <v>0</v>
      </c>
      <c r="K92" s="79">
        <f t="shared" si="90"/>
        <v>0</v>
      </c>
      <c r="L92" s="91"/>
      <c r="M92" s="91"/>
      <c r="N92" s="79">
        <f t="shared" si="91"/>
        <v>0</v>
      </c>
      <c r="O92" s="92"/>
      <c r="P92" s="92"/>
      <c r="Q92" s="79">
        <f t="shared" si="92"/>
        <v>0</v>
      </c>
      <c r="R92" s="92"/>
      <c r="S92" s="92"/>
      <c r="T92" s="79">
        <f t="shared" si="93"/>
        <v>0</v>
      </c>
      <c r="U92" s="79"/>
      <c r="V92" s="79"/>
      <c r="W92" s="79">
        <f t="shared" si="94"/>
        <v>0</v>
      </c>
      <c r="X92" s="92">
        <f t="shared" si="77"/>
        <v>0</v>
      </c>
      <c r="Y92" s="92">
        <f t="shared" si="77"/>
        <v>0</v>
      </c>
      <c r="Z92" s="79">
        <f t="shared" si="78"/>
        <v>0</v>
      </c>
    </row>
    <row r="93" spans="2:26" ht="50.1" customHeight="1">
      <c r="B93" s="195">
        <v>13</v>
      </c>
      <c r="C93" s="85"/>
      <c r="D93" s="86" t="s">
        <v>99</v>
      </c>
      <c r="E93" s="73"/>
      <c r="F93" s="87">
        <f>SUM(F94:F99)</f>
        <v>0</v>
      </c>
      <c r="G93" s="87">
        <f t="shared" ref="G93:H93" si="95">SUM(G94:G99)</f>
        <v>1413370</v>
      </c>
      <c r="H93" s="87">
        <f t="shared" si="95"/>
        <v>1413370</v>
      </c>
      <c r="I93" s="87">
        <f>SUM(I94:I99)</f>
        <v>0</v>
      </c>
      <c r="J93" s="87">
        <f t="shared" ref="J93:T93" si="96">SUM(J94:J99)</f>
        <v>1413370</v>
      </c>
      <c r="K93" s="87">
        <f t="shared" si="96"/>
        <v>1413370</v>
      </c>
      <c r="L93" s="87">
        <f t="shared" si="96"/>
        <v>0</v>
      </c>
      <c r="M93" s="87">
        <f t="shared" si="96"/>
        <v>0</v>
      </c>
      <c r="N93" s="87">
        <f t="shared" si="96"/>
        <v>0</v>
      </c>
      <c r="O93" s="87">
        <f t="shared" si="96"/>
        <v>0</v>
      </c>
      <c r="P93" s="87">
        <f t="shared" si="96"/>
        <v>0</v>
      </c>
      <c r="Q93" s="87">
        <f t="shared" si="96"/>
        <v>0</v>
      </c>
      <c r="R93" s="87">
        <f t="shared" si="96"/>
        <v>0</v>
      </c>
      <c r="S93" s="87">
        <f t="shared" si="96"/>
        <v>1413370</v>
      </c>
      <c r="T93" s="87">
        <f t="shared" si="96"/>
        <v>1413370</v>
      </c>
      <c r="U93" s="87"/>
      <c r="V93" s="87"/>
      <c r="W93" s="87"/>
      <c r="X93" s="87">
        <f t="shared" si="77"/>
        <v>0</v>
      </c>
      <c r="Y93" s="87">
        <f t="shared" si="77"/>
        <v>0</v>
      </c>
      <c r="Z93" s="87">
        <f t="shared" si="78"/>
        <v>0</v>
      </c>
    </row>
    <row r="94" spans="2:26" s="94" customFormat="1" ht="50.1" customHeight="1">
      <c r="B94" s="196"/>
      <c r="C94" s="88">
        <v>1000</v>
      </c>
      <c r="D94" s="95" t="s">
        <v>83</v>
      </c>
      <c r="E94" s="90"/>
      <c r="F94" s="91">
        <v>0</v>
      </c>
      <c r="G94" s="91">
        <v>1413370</v>
      </c>
      <c r="H94" s="79">
        <f t="shared" ref="H94:H99" si="97">F94+G94+E94</f>
        <v>1413370</v>
      </c>
      <c r="I94" s="91">
        <v>0</v>
      </c>
      <c r="J94" s="91">
        <v>1413370</v>
      </c>
      <c r="K94" s="79">
        <f t="shared" ref="K94:K99" si="98">I94+J94+E94</f>
        <v>1413370</v>
      </c>
      <c r="L94" s="91"/>
      <c r="M94" s="91"/>
      <c r="N94" s="79">
        <f t="shared" ref="N94:N99" si="99">L94+M94</f>
        <v>0</v>
      </c>
      <c r="O94" s="92"/>
      <c r="P94" s="92"/>
      <c r="Q94" s="79">
        <f t="shared" ref="Q94:Q99" si="100">O94+P94</f>
        <v>0</v>
      </c>
      <c r="R94" s="92"/>
      <c r="S94" s="92">
        <v>1413370</v>
      </c>
      <c r="T94" s="79">
        <f t="shared" ref="T94:T99" si="101">R94+S94</f>
        <v>1413370</v>
      </c>
      <c r="U94" s="79"/>
      <c r="V94" s="79"/>
      <c r="W94" s="79"/>
      <c r="X94" s="92">
        <f t="shared" si="77"/>
        <v>0</v>
      </c>
      <c r="Y94" s="92">
        <f t="shared" si="77"/>
        <v>0</v>
      </c>
      <c r="Z94" s="79">
        <f t="shared" si="78"/>
        <v>0</v>
      </c>
    </row>
    <row r="95" spans="2:26" s="94" customFormat="1" ht="50.1" customHeight="1">
      <c r="B95" s="196"/>
      <c r="C95" s="88">
        <v>2000</v>
      </c>
      <c r="D95" s="95" t="s">
        <v>84</v>
      </c>
      <c r="E95" s="90"/>
      <c r="F95" s="91">
        <v>0</v>
      </c>
      <c r="G95" s="91">
        <v>0</v>
      </c>
      <c r="H95" s="79">
        <f t="shared" si="97"/>
        <v>0</v>
      </c>
      <c r="I95" s="91">
        <v>0</v>
      </c>
      <c r="J95" s="91">
        <v>0</v>
      </c>
      <c r="K95" s="79">
        <f t="shared" si="98"/>
        <v>0</v>
      </c>
      <c r="L95" s="91"/>
      <c r="M95" s="91"/>
      <c r="N95" s="79">
        <f t="shared" si="99"/>
        <v>0</v>
      </c>
      <c r="O95" s="92"/>
      <c r="P95" s="92"/>
      <c r="Q95" s="79">
        <f t="shared" si="100"/>
        <v>0</v>
      </c>
      <c r="R95" s="92"/>
      <c r="S95" s="92"/>
      <c r="T95" s="79">
        <f t="shared" si="101"/>
        <v>0</v>
      </c>
      <c r="U95" s="79"/>
      <c r="V95" s="79"/>
      <c r="W95" s="79"/>
      <c r="X95" s="92">
        <f t="shared" si="77"/>
        <v>0</v>
      </c>
      <c r="Y95" s="92">
        <f t="shared" si="77"/>
        <v>0</v>
      </c>
      <c r="Z95" s="79">
        <f t="shared" si="78"/>
        <v>0</v>
      </c>
    </row>
    <row r="96" spans="2:26" s="94" customFormat="1" ht="50.1" customHeight="1">
      <c r="B96" s="196"/>
      <c r="C96" s="88">
        <v>3000</v>
      </c>
      <c r="D96" s="95" t="s">
        <v>85</v>
      </c>
      <c r="E96" s="90"/>
      <c r="F96" s="91">
        <v>0</v>
      </c>
      <c r="G96" s="91">
        <v>0</v>
      </c>
      <c r="H96" s="79">
        <f t="shared" si="97"/>
        <v>0</v>
      </c>
      <c r="I96" s="91">
        <v>0</v>
      </c>
      <c r="J96" s="91">
        <v>0</v>
      </c>
      <c r="K96" s="79">
        <f t="shared" si="98"/>
        <v>0</v>
      </c>
      <c r="L96" s="91"/>
      <c r="M96" s="91"/>
      <c r="N96" s="79">
        <f t="shared" si="99"/>
        <v>0</v>
      </c>
      <c r="O96" s="92"/>
      <c r="P96" s="92"/>
      <c r="Q96" s="79">
        <f t="shared" si="100"/>
        <v>0</v>
      </c>
      <c r="R96" s="92"/>
      <c r="S96" s="92"/>
      <c r="T96" s="79">
        <f t="shared" si="101"/>
        <v>0</v>
      </c>
      <c r="U96" s="79"/>
      <c r="V96" s="79"/>
      <c r="W96" s="79"/>
      <c r="X96" s="92">
        <f t="shared" si="77"/>
        <v>0</v>
      </c>
      <c r="Y96" s="92">
        <f t="shared" si="77"/>
        <v>0</v>
      </c>
      <c r="Z96" s="79">
        <f t="shared" si="78"/>
        <v>0</v>
      </c>
    </row>
    <row r="97" spans="2:26" s="94" customFormat="1" ht="65.099999999999994" customHeight="1">
      <c r="B97" s="196"/>
      <c r="C97" s="88">
        <v>4000</v>
      </c>
      <c r="D97" s="95" t="s">
        <v>86</v>
      </c>
      <c r="E97" s="90"/>
      <c r="F97" s="91">
        <v>0</v>
      </c>
      <c r="G97" s="91">
        <v>0</v>
      </c>
      <c r="H97" s="79">
        <f t="shared" si="97"/>
        <v>0</v>
      </c>
      <c r="I97" s="91">
        <v>0</v>
      </c>
      <c r="J97" s="91">
        <v>0</v>
      </c>
      <c r="K97" s="79">
        <f t="shared" si="98"/>
        <v>0</v>
      </c>
      <c r="L97" s="91"/>
      <c r="M97" s="91"/>
      <c r="N97" s="79">
        <f t="shared" si="99"/>
        <v>0</v>
      </c>
      <c r="O97" s="92"/>
      <c r="P97" s="92"/>
      <c r="Q97" s="79">
        <f t="shared" si="100"/>
        <v>0</v>
      </c>
      <c r="R97" s="92"/>
      <c r="S97" s="92"/>
      <c r="T97" s="79">
        <f t="shared" si="101"/>
        <v>0</v>
      </c>
      <c r="U97" s="79"/>
      <c r="V97" s="79"/>
      <c r="W97" s="79"/>
      <c r="X97" s="92">
        <f t="shared" si="77"/>
        <v>0</v>
      </c>
      <c r="Y97" s="92">
        <f t="shared" si="77"/>
        <v>0</v>
      </c>
      <c r="Z97" s="79">
        <f t="shared" si="78"/>
        <v>0</v>
      </c>
    </row>
    <row r="98" spans="2:26" s="94" customFormat="1" ht="50.1" customHeight="1">
      <c r="B98" s="196"/>
      <c r="C98" s="88">
        <v>5000</v>
      </c>
      <c r="D98" s="95" t="s">
        <v>87</v>
      </c>
      <c r="E98" s="90"/>
      <c r="F98" s="91">
        <v>0</v>
      </c>
      <c r="G98" s="91">
        <v>0</v>
      </c>
      <c r="H98" s="79">
        <f t="shared" si="97"/>
        <v>0</v>
      </c>
      <c r="I98" s="91">
        <v>0</v>
      </c>
      <c r="J98" s="91">
        <v>0</v>
      </c>
      <c r="K98" s="79">
        <f t="shared" si="98"/>
        <v>0</v>
      </c>
      <c r="L98" s="91"/>
      <c r="M98" s="91"/>
      <c r="N98" s="79">
        <f t="shared" si="99"/>
        <v>0</v>
      </c>
      <c r="O98" s="92"/>
      <c r="P98" s="92"/>
      <c r="Q98" s="79">
        <f t="shared" si="100"/>
        <v>0</v>
      </c>
      <c r="R98" s="92"/>
      <c r="S98" s="92"/>
      <c r="T98" s="79">
        <f t="shared" si="101"/>
        <v>0</v>
      </c>
      <c r="U98" s="79"/>
      <c r="V98" s="79"/>
      <c r="W98" s="79"/>
      <c r="X98" s="92">
        <f t="shared" si="77"/>
        <v>0</v>
      </c>
      <c r="Y98" s="92">
        <f t="shared" si="77"/>
        <v>0</v>
      </c>
      <c r="Z98" s="79">
        <f t="shared" si="78"/>
        <v>0</v>
      </c>
    </row>
    <row r="99" spans="2:26" s="94" customFormat="1" ht="46.5" customHeight="1">
      <c r="B99" s="197"/>
      <c r="C99" s="88">
        <v>6000</v>
      </c>
      <c r="D99" s="95" t="s">
        <v>88</v>
      </c>
      <c r="E99" s="90"/>
      <c r="F99" s="91">
        <v>0</v>
      </c>
      <c r="G99" s="91">
        <v>0</v>
      </c>
      <c r="H99" s="79">
        <f t="shared" si="97"/>
        <v>0</v>
      </c>
      <c r="I99" s="91">
        <v>0</v>
      </c>
      <c r="J99" s="91">
        <v>0</v>
      </c>
      <c r="K99" s="79">
        <f t="shared" si="98"/>
        <v>0</v>
      </c>
      <c r="L99" s="91"/>
      <c r="M99" s="91"/>
      <c r="N99" s="79">
        <f t="shared" si="99"/>
        <v>0</v>
      </c>
      <c r="O99" s="92"/>
      <c r="P99" s="92"/>
      <c r="Q99" s="79">
        <f t="shared" si="100"/>
        <v>0</v>
      </c>
      <c r="R99" s="92"/>
      <c r="S99" s="92"/>
      <c r="T99" s="79">
        <f t="shared" si="101"/>
        <v>0</v>
      </c>
      <c r="U99" s="79"/>
      <c r="V99" s="79"/>
      <c r="W99" s="79"/>
      <c r="X99" s="92">
        <f t="shared" si="77"/>
        <v>0</v>
      </c>
      <c r="Y99" s="92">
        <f t="shared" si="77"/>
        <v>0</v>
      </c>
      <c r="Z99" s="79">
        <f t="shared" si="78"/>
        <v>0</v>
      </c>
    </row>
    <row r="100" spans="2:26" ht="3" hidden="1" customHeight="1">
      <c r="B100" s="195">
        <v>14</v>
      </c>
      <c r="C100" s="85"/>
      <c r="D100" s="86" t="s">
        <v>100</v>
      </c>
      <c r="E100" s="73"/>
      <c r="F100" s="87">
        <f>SUM(F101:F106)</f>
        <v>0</v>
      </c>
      <c r="G100" s="87">
        <f t="shared" ref="G100:H100" si="102">SUM(G101:G106)</f>
        <v>0</v>
      </c>
      <c r="H100" s="87">
        <f t="shared" si="102"/>
        <v>0</v>
      </c>
      <c r="I100" s="87">
        <f>SUM(I101:I106)</f>
        <v>0</v>
      </c>
      <c r="J100" s="87">
        <f t="shared" ref="J100:T100" si="103">SUM(J101:J106)</f>
        <v>0</v>
      </c>
      <c r="K100" s="87">
        <f t="shared" si="103"/>
        <v>0</v>
      </c>
      <c r="L100" s="87">
        <f t="shared" si="103"/>
        <v>0</v>
      </c>
      <c r="M100" s="87">
        <f t="shared" si="103"/>
        <v>0</v>
      </c>
      <c r="N100" s="87">
        <f t="shared" si="103"/>
        <v>0</v>
      </c>
      <c r="O100" s="87">
        <f t="shared" si="103"/>
        <v>0</v>
      </c>
      <c r="P100" s="87">
        <f t="shared" si="103"/>
        <v>0</v>
      </c>
      <c r="Q100" s="87">
        <f t="shared" si="103"/>
        <v>0</v>
      </c>
      <c r="R100" s="87">
        <f t="shared" si="103"/>
        <v>0</v>
      </c>
      <c r="S100" s="87">
        <f t="shared" si="103"/>
        <v>0</v>
      </c>
      <c r="T100" s="87">
        <f t="shared" si="103"/>
        <v>0</v>
      </c>
      <c r="U100" s="87"/>
      <c r="V100" s="87"/>
      <c r="W100" s="87"/>
      <c r="X100" s="87">
        <f t="shared" si="77"/>
        <v>0</v>
      </c>
      <c r="Y100" s="87">
        <f t="shared" si="77"/>
        <v>0</v>
      </c>
      <c r="Z100" s="87">
        <f t="shared" si="78"/>
        <v>0</v>
      </c>
    </row>
    <row r="101" spans="2:26" ht="49.5" hidden="1" customHeight="1">
      <c r="B101" s="196"/>
      <c r="C101" s="96">
        <v>1000</v>
      </c>
      <c r="D101" s="97" t="s">
        <v>83</v>
      </c>
      <c r="E101" s="98"/>
      <c r="F101" s="99">
        <v>0</v>
      </c>
      <c r="G101" s="99">
        <v>0</v>
      </c>
      <c r="H101" s="100">
        <f t="shared" ref="H101:H106" si="104">F101+G101+E101</f>
        <v>0</v>
      </c>
      <c r="I101" s="99">
        <v>0</v>
      </c>
      <c r="J101" s="99">
        <v>0</v>
      </c>
      <c r="K101" s="100">
        <f t="shared" ref="K101:K106" si="105">I101+J101+E101</f>
        <v>0</v>
      </c>
      <c r="L101" s="99"/>
      <c r="M101" s="99"/>
      <c r="N101" s="100">
        <f t="shared" ref="N101:N106" si="106">L101+M101</f>
        <v>0</v>
      </c>
      <c r="O101" s="101"/>
      <c r="P101" s="101"/>
      <c r="Q101" s="100">
        <f t="shared" ref="Q101:Q106" si="107">O101+P101</f>
        <v>0</v>
      </c>
      <c r="R101" s="101"/>
      <c r="S101" s="101"/>
      <c r="T101" s="100">
        <f t="shared" ref="T101:T106" si="108">R101+S101</f>
        <v>0</v>
      </c>
      <c r="U101" s="100"/>
      <c r="V101" s="100"/>
      <c r="W101" s="100"/>
      <c r="X101" s="101">
        <f t="shared" si="77"/>
        <v>0</v>
      </c>
      <c r="Y101" s="101">
        <f t="shared" si="77"/>
        <v>0</v>
      </c>
      <c r="Z101" s="100">
        <f t="shared" si="78"/>
        <v>0</v>
      </c>
    </row>
    <row r="102" spans="2:26" ht="49.5" hidden="1" customHeight="1">
      <c r="B102" s="196"/>
      <c r="C102" s="96">
        <v>2000</v>
      </c>
      <c r="D102" s="97" t="s">
        <v>84</v>
      </c>
      <c r="E102" s="98"/>
      <c r="F102" s="99">
        <v>0</v>
      </c>
      <c r="G102" s="99">
        <v>0</v>
      </c>
      <c r="H102" s="100">
        <f t="shared" si="104"/>
        <v>0</v>
      </c>
      <c r="I102" s="99">
        <v>0</v>
      </c>
      <c r="J102" s="99">
        <v>0</v>
      </c>
      <c r="K102" s="100">
        <f t="shared" si="105"/>
        <v>0</v>
      </c>
      <c r="L102" s="99"/>
      <c r="M102" s="99"/>
      <c r="N102" s="100">
        <f t="shared" si="106"/>
        <v>0</v>
      </c>
      <c r="O102" s="101"/>
      <c r="P102" s="101"/>
      <c r="Q102" s="100">
        <f t="shared" si="107"/>
        <v>0</v>
      </c>
      <c r="R102" s="101"/>
      <c r="S102" s="101"/>
      <c r="T102" s="100">
        <f t="shared" si="108"/>
        <v>0</v>
      </c>
      <c r="U102" s="100"/>
      <c r="V102" s="100"/>
      <c r="W102" s="100"/>
      <c r="X102" s="101">
        <f t="shared" si="77"/>
        <v>0</v>
      </c>
      <c r="Y102" s="101">
        <f t="shared" si="77"/>
        <v>0</v>
      </c>
      <c r="Z102" s="100">
        <f t="shared" si="78"/>
        <v>0</v>
      </c>
    </row>
    <row r="103" spans="2:26" ht="49.5" hidden="1" customHeight="1">
      <c r="B103" s="196"/>
      <c r="C103" s="96">
        <v>3000</v>
      </c>
      <c r="D103" s="97" t="s">
        <v>85</v>
      </c>
      <c r="E103" s="98"/>
      <c r="F103" s="99">
        <v>0</v>
      </c>
      <c r="G103" s="99">
        <v>0</v>
      </c>
      <c r="H103" s="100">
        <f t="shared" si="104"/>
        <v>0</v>
      </c>
      <c r="I103" s="99">
        <v>0</v>
      </c>
      <c r="J103" s="99">
        <v>0</v>
      </c>
      <c r="K103" s="100">
        <f t="shared" si="105"/>
        <v>0</v>
      </c>
      <c r="L103" s="99"/>
      <c r="M103" s="99"/>
      <c r="N103" s="100">
        <f t="shared" si="106"/>
        <v>0</v>
      </c>
      <c r="O103" s="101"/>
      <c r="P103" s="101"/>
      <c r="Q103" s="100">
        <f t="shared" si="107"/>
        <v>0</v>
      </c>
      <c r="R103" s="101"/>
      <c r="S103" s="101"/>
      <c r="T103" s="100">
        <f t="shared" si="108"/>
        <v>0</v>
      </c>
      <c r="U103" s="100"/>
      <c r="V103" s="100"/>
      <c r="W103" s="100"/>
      <c r="X103" s="101">
        <f t="shared" si="77"/>
        <v>0</v>
      </c>
      <c r="Y103" s="101">
        <f t="shared" si="77"/>
        <v>0</v>
      </c>
      <c r="Z103" s="100">
        <f t="shared" si="78"/>
        <v>0</v>
      </c>
    </row>
    <row r="104" spans="2:26" ht="64.5" hidden="1" customHeight="1">
      <c r="B104" s="196"/>
      <c r="C104" s="96">
        <v>4000</v>
      </c>
      <c r="D104" s="97" t="s">
        <v>86</v>
      </c>
      <c r="E104" s="98"/>
      <c r="F104" s="99">
        <v>0</v>
      </c>
      <c r="G104" s="99">
        <v>0</v>
      </c>
      <c r="H104" s="100">
        <f t="shared" si="104"/>
        <v>0</v>
      </c>
      <c r="I104" s="99">
        <v>0</v>
      </c>
      <c r="J104" s="99">
        <v>0</v>
      </c>
      <c r="K104" s="100">
        <f t="shared" si="105"/>
        <v>0</v>
      </c>
      <c r="L104" s="99"/>
      <c r="M104" s="99"/>
      <c r="N104" s="100">
        <f t="shared" si="106"/>
        <v>0</v>
      </c>
      <c r="O104" s="101"/>
      <c r="P104" s="101"/>
      <c r="Q104" s="100">
        <f t="shared" si="107"/>
        <v>0</v>
      </c>
      <c r="R104" s="101"/>
      <c r="S104" s="101"/>
      <c r="T104" s="100">
        <f t="shared" si="108"/>
        <v>0</v>
      </c>
      <c r="U104" s="100"/>
      <c r="V104" s="100"/>
      <c r="W104" s="100"/>
      <c r="X104" s="101">
        <f t="shared" si="77"/>
        <v>0</v>
      </c>
      <c r="Y104" s="101">
        <f t="shared" si="77"/>
        <v>0</v>
      </c>
      <c r="Z104" s="100">
        <f t="shared" si="78"/>
        <v>0</v>
      </c>
    </row>
    <row r="105" spans="2:26" ht="49.5" hidden="1" customHeight="1">
      <c r="B105" s="196"/>
      <c r="C105" s="96">
        <v>5000</v>
      </c>
      <c r="D105" s="97" t="s">
        <v>87</v>
      </c>
      <c r="E105" s="98"/>
      <c r="F105" s="99">
        <v>0</v>
      </c>
      <c r="G105" s="99">
        <v>0</v>
      </c>
      <c r="H105" s="100">
        <f t="shared" si="104"/>
        <v>0</v>
      </c>
      <c r="I105" s="99">
        <v>0</v>
      </c>
      <c r="J105" s="99">
        <v>0</v>
      </c>
      <c r="K105" s="100">
        <f t="shared" si="105"/>
        <v>0</v>
      </c>
      <c r="L105" s="99"/>
      <c r="M105" s="99"/>
      <c r="N105" s="100">
        <f t="shared" si="106"/>
        <v>0</v>
      </c>
      <c r="O105" s="101"/>
      <c r="P105" s="101"/>
      <c r="Q105" s="100">
        <f t="shared" si="107"/>
        <v>0</v>
      </c>
      <c r="R105" s="101"/>
      <c r="S105" s="101"/>
      <c r="T105" s="100">
        <f t="shared" si="108"/>
        <v>0</v>
      </c>
      <c r="U105" s="100"/>
      <c r="V105" s="100"/>
      <c r="W105" s="100"/>
      <c r="X105" s="101">
        <f t="shared" si="77"/>
        <v>0</v>
      </c>
      <c r="Y105" s="101">
        <f t="shared" si="77"/>
        <v>0</v>
      </c>
      <c r="Z105" s="100">
        <f t="shared" si="78"/>
        <v>0</v>
      </c>
    </row>
    <row r="106" spans="2:26" ht="49.5" hidden="1" customHeight="1">
      <c r="B106" s="197"/>
      <c r="C106" s="96">
        <v>6000</v>
      </c>
      <c r="D106" s="97" t="s">
        <v>88</v>
      </c>
      <c r="E106" s="98"/>
      <c r="F106" s="99">
        <v>0</v>
      </c>
      <c r="G106" s="99">
        <v>0</v>
      </c>
      <c r="H106" s="100">
        <f t="shared" si="104"/>
        <v>0</v>
      </c>
      <c r="I106" s="99">
        <v>0</v>
      </c>
      <c r="J106" s="99">
        <v>0</v>
      </c>
      <c r="K106" s="100">
        <f t="shared" si="105"/>
        <v>0</v>
      </c>
      <c r="L106" s="99"/>
      <c r="M106" s="99"/>
      <c r="N106" s="100">
        <f t="shared" si="106"/>
        <v>0</v>
      </c>
      <c r="O106" s="101"/>
      <c r="P106" s="101"/>
      <c r="Q106" s="100">
        <f t="shared" si="107"/>
        <v>0</v>
      </c>
      <c r="R106" s="101"/>
      <c r="S106" s="101"/>
      <c r="T106" s="100">
        <f t="shared" si="108"/>
        <v>0</v>
      </c>
      <c r="U106" s="100"/>
      <c r="V106" s="100"/>
      <c r="W106" s="100"/>
      <c r="X106" s="101">
        <f t="shared" si="77"/>
        <v>0</v>
      </c>
      <c r="Y106" s="101">
        <f t="shared" si="77"/>
        <v>0</v>
      </c>
      <c r="Z106" s="100">
        <f t="shared" si="78"/>
        <v>0</v>
      </c>
    </row>
    <row r="107" spans="2:26" ht="65.099999999999994" customHeight="1">
      <c r="B107" s="195">
        <v>15</v>
      </c>
      <c r="C107" s="85"/>
      <c r="D107" s="86" t="s">
        <v>101</v>
      </c>
      <c r="E107" s="73"/>
      <c r="F107" s="87">
        <f>SUM(F108:F113)</f>
        <v>875800</v>
      </c>
      <c r="G107" s="87">
        <f t="shared" ref="G107:H107" si="109">SUM(G108:G113)</f>
        <v>5000000</v>
      </c>
      <c r="H107" s="87">
        <f t="shared" si="109"/>
        <v>5875800</v>
      </c>
      <c r="I107" s="87">
        <f>SUM(I108:I113)</f>
        <v>875800</v>
      </c>
      <c r="J107" s="87">
        <f t="shared" ref="J107:T107" si="110">SUM(J108:J113)</f>
        <v>5000000</v>
      </c>
      <c r="K107" s="87">
        <f t="shared" si="110"/>
        <v>5875800</v>
      </c>
      <c r="L107" s="87">
        <f t="shared" si="110"/>
        <v>0</v>
      </c>
      <c r="M107" s="87">
        <f t="shared" si="110"/>
        <v>0</v>
      </c>
      <c r="N107" s="87">
        <f t="shared" si="110"/>
        <v>0</v>
      </c>
      <c r="O107" s="87">
        <f t="shared" si="110"/>
        <v>0</v>
      </c>
      <c r="P107" s="87">
        <f t="shared" si="110"/>
        <v>0</v>
      </c>
      <c r="Q107" s="87">
        <f t="shared" si="110"/>
        <v>0</v>
      </c>
      <c r="R107" s="87">
        <f t="shared" si="110"/>
        <v>875800</v>
      </c>
      <c r="S107" s="87">
        <f t="shared" si="110"/>
        <v>4990195.24</v>
      </c>
      <c r="T107" s="87">
        <f t="shared" si="110"/>
        <v>5865995.2400000002</v>
      </c>
      <c r="U107" s="87"/>
      <c r="V107" s="87"/>
      <c r="W107" s="87"/>
      <c r="X107" s="87">
        <f t="shared" si="77"/>
        <v>0</v>
      </c>
      <c r="Y107" s="87">
        <f t="shared" si="77"/>
        <v>9804.7599999997765</v>
      </c>
      <c r="Z107" s="87">
        <f>+K107-T107-W107-N107</f>
        <v>9804.7599999997765</v>
      </c>
    </row>
    <row r="108" spans="2:26" s="110" customFormat="1" ht="50.1" customHeight="1">
      <c r="B108" s="196"/>
      <c r="C108" s="88">
        <v>1000</v>
      </c>
      <c r="D108" s="89" t="s">
        <v>83</v>
      </c>
      <c r="E108" s="90"/>
      <c r="F108" s="91">
        <v>0</v>
      </c>
      <c r="G108" s="91">
        <v>4000000</v>
      </c>
      <c r="H108" s="79">
        <f t="shared" ref="H108:H113" si="111">F108+G108+E108</f>
        <v>4000000</v>
      </c>
      <c r="I108" s="91">
        <v>0</v>
      </c>
      <c r="J108" s="91">
        <v>4000000</v>
      </c>
      <c r="K108" s="79">
        <f t="shared" ref="K108:K113" si="112">I108+J108+E108</f>
        <v>4000000</v>
      </c>
      <c r="L108" s="91"/>
      <c r="M108" s="91"/>
      <c r="N108" s="79">
        <f t="shared" ref="N108:N113" si="113">L108+M108</f>
        <v>0</v>
      </c>
      <c r="O108" s="92"/>
      <c r="P108" s="92"/>
      <c r="Q108" s="80"/>
      <c r="R108" s="92"/>
      <c r="S108" s="92">
        <v>4000000</v>
      </c>
      <c r="T108" s="79">
        <f t="shared" ref="T108:T113" si="114">R108+S108</f>
        <v>4000000</v>
      </c>
      <c r="U108" s="79"/>
      <c r="V108" s="79"/>
      <c r="W108" s="79"/>
      <c r="X108" s="92">
        <f t="shared" si="77"/>
        <v>0</v>
      </c>
      <c r="Y108" s="92">
        <f t="shared" si="77"/>
        <v>0</v>
      </c>
      <c r="Z108" s="79">
        <f t="shared" si="78"/>
        <v>0</v>
      </c>
    </row>
    <row r="109" spans="2:26" s="94" customFormat="1" ht="50.1" customHeight="1">
      <c r="B109" s="196"/>
      <c r="C109" s="88">
        <v>2000</v>
      </c>
      <c r="D109" s="89" t="s">
        <v>84</v>
      </c>
      <c r="E109" s="90"/>
      <c r="F109" s="91">
        <v>0</v>
      </c>
      <c r="G109" s="91">
        <v>0</v>
      </c>
      <c r="H109" s="79">
        <f t="shared" si="111"/>
        <v>0</v>
      </c>
      <c r="I109" s="91">
        <v>0</v>
      </c>
      <c r="J109" s="91">
        <v>0</v>
      </c>
      <c r="K109" s="79">
        <f t="shared" si="112"/>
        <v>0</v>
      </c>
      <c r="L109" s="91"/>
      <c r="M109" s="91"/>
      <c r="N109" s="79">
        <f t="shared" si="113"/>
        <v>0</v>
      </c>
      <c r="O109" s="92"/>
      <c r="P109" s="92"/>
      <c r="Q109" s="80"/>
      <c r="R109" s="92"/>
      <c r="S109" s="92"/>
      <c r="T109" s="79">
        <f t="shared" si="114"/>
        <v>0</v>
      </c>
      <c r="U109" s="79"/>
      <c r="V109" s="79"/>
      <c r="W109" s="79"/>
      <c r="X109" s="92">
        <f t="shared" si="77"/>
        <v>0</v>
      </c>
      <c r="Y109" s="92">
        <f t="shared" si="77"/>
        <v>0</v>
      </c>
      <c r="Z109" s="79">
        <f t="shared" si="78"/>
        <v>0</v>
      </c>
    </row>
    <row r="110" spans="2:26" s="94" customFormat="1" ht="50.1" customHeight="1">
      <c r="B110" s="196"/>
      <c r="C110" s="88">
        <v>3000</v>
      </c>
      <c r="D110" s="89" t="s">
        <v>85</v>
      </c>
      <c r="E110" s="90"/>
      <c r="F110" s="91">
        <v>875800</v>
      </c>
      <c r="G110" s="91">
        <v>1000000</v>
      </c>
      <c r="H110" s="79">
        <f t="shared" si="111"/>
        <v>1875800</v>
      </c>
      <c r="I110" s="91">
        <v>875800</v>
      </c>
      <c r="J110" s="91">
        <v>1000000</v>
      </c>
      <c r="K110" s="79">
        <f t="shared" si="112"/>
        <v>1875800</v>
      </c>
      <c r="L110" s="91"/>
      <c r="M110" s="91">
        <v>0</v>
      </c>
      <c r="N110" s="79">
        <f t="shared" si="113"/>
        <v>0</v>
      </c>
      <c r="O110" s="92"/>
      <c r="P110" s="92"/>
      <c r="Q110" s="80"/>
      <c r="R110" s="92">
        <v>875800</v>
      </c>
      <c r="S110" s="92">
        <v>990195.24</v>
      </c>
      <c r="T110" s="79">
        <f t="shared" si="114"/>
        <v>1865995.24</v>
      </c>
      <c r="U110" s="79"/>
      <c r="V110" s="79"/>
      <c r="W110" s="79"/>
      <c r="X110" s="92">
        <f t="shared" si="77"/>
        <v>0</v>
      </c>
      <c r="Y110" s="92">
        <f t="shared" si="77"/>
        <v>9804.7600000000093</v>
      </c>
      <c r="Z110" s="79">
        <f>+K110-T110-W110-N110</f>
        <v>9804.7600000000093</v>
      </c>
    </row>
    <row r="111" spans="2:26" s="94" customFormat="1" ht="65.099999999999994" customHeight="1">
      <c r="B111" s="196"/>
      <c r="C111" s="88">
        <v>4000</v>
      </c>
      <c r="D111" s="95" t="s">
        <v>86</v>
      </c>
      <c r="E111" s="90"/>
      <c r="F111" s="91">
        <v>0</v>
      </c>
      <c r="G111" s="91">
        <v>0</v>
      </c>
      <c r="H111" s="79">
        <f t="shared" si="111"/>
        <v>0</v>
      </c>
      <c r="I111" s="91">
        <v>0</v>
      </c>
      <c r="J111" s="91">
        <v>0</v>
      </c>
      <c r="K111" s="79">
        <f t="shared" si="112"/>
        <v>0</v>
      </c>
      <c r="L111" s="91"/>
      <c r="M111" s="91"/>
      <c r="N111" s="79">
        <f t="shared" si="113"/>
        <v>0</v>
      </c>
      <c r="O111" s="92"/>
      <c r="P111" s="92"/>
      <c r="Q111" s="80"/>
      <c r="R111" s="92"/>
      <c r="S111" s="92"/>
      <c r="T111" s="79">
        <f t="shared" si="114"/>
        <v>0</v>
      </c>
      <c r="U111" s="79"/>
      <c r="V111" s="79"/>
      <c r="W111" s="79"/>
      <c r="X111" s="92">
        <f t="shared" si="77"/>
        <v>0</v>
      </c>
      <c r="Y111" s="92">
        <f t="shared" si="77"/>
        <v>0</v>
      </c>
      <c r="Z111" s="79">
        <f t="shared" si="78"/>
        <v>0</v>
      </c>
    </row>
    <row r="112" spans="2:26" s="94" customFormat="1" ht="50.1" customHeight="1">
      <c r="B112" s="196"/>
      <c r="C112" s="88">
        <v>5000</v>
      </c>
      <c r="D112" s="95" t="s">
        <v>87</v>
      </c>
      <c r="E112" s="90"/>
      <c r="F112" s="91">
        <v>0</v>
      </c>
      <c r="G112" s="91">
        <v>0</v>
      </c>
      <c r="H112" s="79">
        <f t="shared" si="111"/>
        <v>0</v>
      </c>
      <c r="I112" s="91">
        <v>0</v>
      </c>
      <c r="J112" s="91">
        <v>0</v>
      </c>
      <c r="K112" s="79">
        <f t="shared" si="112"/>
        <v>0</v>
      </c>
      <c r="L112" s="91"/>
      <c r="M112" s="91"/>
      <c r="N112" s="79">
        <f t="shared" si="113"/>
        <v>0</v>
      </c>
      <c r="O112" s="92"/>
      <c r="P112" s="92"/>
      <c r="Q112" s="80"/>
      <c r="R112" s="92"/>
      <c r="S112" s="92"/>
      <c r="T112" s="79">
        <f t="shared" si="114"/>
        <v>0</v>
      </c>
      <c r="U112" s="79"/>
      <c r="V112" s="79"/>
      <c r="W112" s="79"/>
      <c r="X112" s="92">
        <f t="shared" si="77"/>
        <v>0</v>
      </c>
      <c r="Y112" s="92">
        <f t="shared" si="77"/>
        <v>0</v>
      </c>
      <c r="Z112" s="79">
        <f t="shared" si="78"/>
        <v>0</v>
      </c>
    </row>
    <row r="113" spans="2:27" s="94" customFormat="1" ht="50.1" customHeight="1">
      <c r="B113" s="197"/>
      <c r="C113" s="88">
        <v>6000</v>
      </c>
      <c r="D113" s="95" t="s">
        <v>88</v>
      </c>
      <c r="E113" s="90"/>
      <c r="F113" s="91">
        <v>0</v>
      </c>
      <c r="G113" s="91">
        <v>0</v>
      </c>
      <c r="H113" s="79">
        <f t="shared" si="111"/>
        <v>0</v>
      </c>
      <c r="I113" s="91">
        <v>0</v>
      </c>
      <c r="J113" s="91">
        <v>0</v>
      </c>
      <c r="K113" s="79">
        <f t="shared" si="112"/>
        <v>0</v>
      </c>
      <c r="L113" s="91"/>
      <c r="M113" s="91"/>
      <c r="N113" s="79">
        <f t="shared" si="113"/>
        <v>0</v>
      </c>
      <c r="O113" s="92"/>
      <c r="P113" s="92"/>
      <c r="Q113" s="80"/>
      <c r="R113" s="92"/>
      <c r="S113" s="92"/>
      <c r="T113" s="79">
        <f t="shared" si="114"/>
        <v>0</v>
      </c>
      <c r="U113" s="79"/>
      <c r="V113" s="79"/>
      <c r="W113" s="79"/>
      <c r="X113" s="92">
        <f t="shared" si="77"/>
        <v>0</v>
      </c>
      <c r="Y113" s="92">
        <f t="shared" si="77"/>
        <v>0</v>
      </c>
      <c r="Z113" s="79">
        <f t="shared" si="78"/>
        <v>0</v>
      </c>
    </row>
    <row r="114" spans="2:27" ht="81.75" customHeight="1">
      <c r="B114" s="200">
        <v>16</v>
      </c>
      <c r="C114" s="85"/>
      <c r="D114" s="86" t="s">
        <v>102</v>
      </c>
      <c r="E114" s="73"/>
      <c r="F114" s="87">
        <f>SUM(F115:F120)</f>
        <v>148635125</v>
      </c>
      <c r="G114" s="87">
        <f t="shared" ref="G114:H114" si="115">SUM(G115:G120)</f>
        <v>853593</v>
      </c>
      <c r="H114" s="87">
        <f t="shared" si="115"/>
        <v>149488718</v>
      </c>
      <c r="I114" s="87">
        <f>SUM(I115:I120)</f>
        <v>144970801.32999998</v>
      </c>
      <c r="J114" s="87">
        <f t="shared" ref="J114:W114" si="116">SUM(J115:J120)</f>
        <v>853593</v>
      </c>
      <c r="K114" s="87">
        <f t="shared" si="116"/>
        <v>145824394.32999998</v>
      </c>
      <c r="L114" s="87">
        <f t="shared" si="116"/>
        <v>117254.45</v>
      </c>
      <c r="M114" s="87">
        <f t="shared" si="116"/>
        <v>0</v>
      </c>
      <c r="N114" s="87">
        <f t="shared" si="116"/>
        <v>117254.45</v>
      </c>
      <c r="O114" s="87">
        <f t="shared" si="116"/>
        <v>0</v>
      </c>
      <c r="P114" s="87">
        <f t="shared" si="116"/>
        <v>0</v>
      </c>
      <c r="Q114" s="87">
        <f t="shared" si="116"/>
        <v>0</v>
      </c>
      <c r="R114" s="87">
        <f t="shared" si="116"/>
        <v>119352564.72</v>
      </c>
      <c r="S114" s="87">
        <f t="shared" si="116"/>
        <v>556609</v>
      </c>
      <c r="T114" s="87">
        <f t="shared" si="116"/>
        <v>119909173.72</v>
      </c>
      <c r="U114" s="87">
        <f t="shared" si="116"/>
        <v>0</v>
      </c>
      <c r="V114" s="87">
        <f t="shared" si="116"/>
        <v>0</v>
      </c>
      <c r="W114" s="87">
        <f t="shared" si="116"/>
        <v>0</v>
      </c>
      <c r="X114" s="87">
        <f t="shared" si="77"/>
        <v>25500982.159999996</v>
      </c>
      <c r="Y114" s="87">
        <f t="shared" si="77"/>
        <v>296984</v>
      </c>
      <c r="Z114" s="87">
        <f>+X114+Y114</f>
        <v>25797966.159999996</v>
      </c>
    </row>
    <row r="115" spans="2:27" s="94" customFormat="1" ht="50.1" customHeight="1">
      <c r="B115" s="200"/>
      <c r="C115" s="88">
        <v>1000</v>
      </c>
      <c r="D115" s="95" t="s">
        <v>83</v>
      </c>
      <c r="E115" s="90"/>
      <c r="F115" s="91">
        <v>0</v>
      </c>
      <c r="G115" s="91">
        <v>0</v>
      </c>
      <c r="H115" s="79">
        <f t="shared" ref="H115:H120" si="117">F115+G115+E115</f>
        <v>0</v>
      </c>
      <c r="I115" s="91">
        <v>0</v>
      </c>
      <c r="J115" s="91">
        <v>0</v>
      </c>
      <c r="K115" s="79">
        <f t="shared" ref="K115:K120" si="118">I115+J115+E115</f>
        <v>0</v>
      </c>
      <c r="L115" s="91"/>
      <c r="M115" s="91"/>
      <c r="N115" s="79">
        <f t="shared" ref="N115:N120" si="119">L115+M115</f>
        <v>0</v>
      </c>
      <c r="O115" s="92"/>
      <c r="P115" s="92"/>
      <c r="Q115" s="79">
        <f t="shared" ref="Q115:Q120" si="120">O115+P115</f>
        <v>0</v>
      </c>
      <c r="R115" s="92"/>
      <c r="S115" s="92"/>
      <c r="T115" s="79">
        <f t="shared" ref="T115:T120" si="121">R115+S115</f>
        <v>0</v>
      </c>
      <c r="U115" s="79"/>
      <c r="V115" s="79"/>
      <c r="W115" s="79"/>
      <c r="X115" s="92">
        <f t="shared" si="77"/>
        <v>0</v>
      </c>
      <c r="Y115" s="92">
        <f t="shared" si="77"/>
        <v>0</v>
      </c>
      <c r="Z115" s="79">
        <f t="shared" si="78"/>
        <v>0</v>
      </c>
    </row>
    <row r="116" spans="2:27" s="108" customFormat="1" ht="50.1" customHeight="1">
      <c r="B116" s="200"/>
      <c r="C116" s="102">
        <v>2000</v>
      </c>
      <c r="D116" s="103" t="s">
        <v>84</v>
      </c>
      <c r="E116" s="104"/>
      <c r="F116" s="105">
        <v>40464384.479999997</v>
      </c>
      <c r="G116" s="105">
        <v>295064</v>
      </c>
      <c r="H116" s="106">
        <f t="shared" si="117"/>
        <v>40759448.479999997</v>
      </c>
      <c r="I116" s="105">
        <v>39489839.920000002</v>
      </c>
      <c r="J116" s="105">
        <v>295064</v>
      </c>
      <c r="K116" s="106">
        <f t="shared" si="118"/>
        <v>39784903.920000002</v>
      </c>
      <c r="L116" s="105">
        <v>117254.45</v>
      </c>
      <c r="M116" s="105"/>
      <c r="N116" s="106">
        <f t="shared" si="119"/>
        <v>117254.45</v>
      </c>
      <c r="O116" s="107"/>
      <c r="P116" s="107"/>
      <c r="Q116" s="106">
        <f t="shared" si="120"/>
        <v>0</v>
      </c>
      <c r="R116" s="107">
        <v>33191178.84</v>
      </c>
      <c r="S116" s="107"/>
      <c r="T116" s="106">
        <f t="shared" si="121"/>
        <v>33191178.84</v>
      </c>
      <c r="U116" s="106"/>
      <c r="V116" s="106"/>
      <c r="W116" s="106"/>
      <c r="X116" s="107">
        <f t="shared" si="77"/>
        <v>6181406.629999999</v>
      </c>
      <c r="Y116" s="107">
        <f t="shared" si="77"/>
        <v>295064</v>
      </c>
      <c r="Z116" s="106">
        <f>+K116-T116-W116-N116</f>
        <v>6476470.6300000018</v>
      </c>
    </row>
    <row r="117" spans="2:27" s="94" customFormat="1" ht="50.1" customHeight="1">
      <c r="B117" s="200"/>
      <c r="C117" s="102">
        <v>3000</v>
      </c>
      <c r="D117" s="103" t="s">
        <v>85</v>
      </c>
      <c r="E117" s="104"/>
      <c r="F117" s="105">
        <v>0</v>
      </c>
      <c r="G117" s="105">
        <v>0</v>
      </c>
      <c r="H117" s="106">
        <f t="shared" si="117"/>
        <v>0</v>
      </c>
      <c r="I117" s="105">
        <v>0</v>
      </c>
      <c r="J117" s="105">
        <v>0</v>
      </c>
      <c r="K117" s="106">
        <f t="shared" si="118"/>
        <v>0</v>
      </c>
      <c r="L117" s="105"/>
      <c r="M117" s="105"/>
      <c r="N117" s="106">
        <f t="shared" si="119"/>
        <v>0</v>
      </c>
      <c r="O117" s="107"/>
      <c r="P117" s="107"/>
      <c r="Q117" s="106">
        <f t="shared" si="120"/>
        <v>0</v>
      </c>
      <c r="R117" s="107"/>
      <c r="S117" s="107"/>
      <c r="T117" s="106">
        <f t="shared" si="121"/>
        <v>0</v>
      </c>
      <c r="U117" s="106"/>
      <c r="V117" s="106"/>
      <c r="W117" s="106"/>
      <c r="X117" s="107">
        <f t="shared" si="77"/>
        <v>0</v>
      </c>
      <c r="Y117" s="107">
        <f t="shared" si="77"/>
        <v>0</v>
      </c>
      <c r="Z117" s="106">
        <f t="shared" ref="Z117:Z120" si="122">+K117-T117-W117-N117</f>
        <v>0</v>
      </c>
    </row>
    <row r="118" spans="2:27" s="94" customFormat="1" ht="60.75" customHeight="1">
      <c r="B118" s="200"/>
      <c r="C118" s="102">
        <v>4000</v>
      </c>
      <c r="D118" s="103" t="s">
        <v>86</v>
      </c>
      <c r="E118" s="104"/>
      <c r="F118" s="105">
        <v>0</v>
      </c>
      <c r="G118" s="105">
        <v>0</v>
      </c>
      <c r="H118" s="106">
        <f t="shared" si="117"/>
        <v>0</v>
      </c>
      <c r="I118" s="105">
        <v>0</v>
      </c>
      <c r="J118" s="105">
        <v>0</v>
      </c>
      <c r="K118" s="106">
        <f t="shared" si="118"/>
        <v>0</v>
      </c>
      <c r="L118" s="105"/>
      <c r="M118" s="105"/>
      <c r="N118" s="106">
        <f t="shared" si="119"/>
        <v>0</v>
      </c>
      <c r="O118" s="107"/>
      <c r="P118" s="107"/>
      <c r="Q118" s="106">
        <f t="shared" si="120"/>
        <v>0</v>
      </c>
      <c r="R118" s="107"/>
      <c r="S118" s="107"/>
      <c r="T118" s="106">
        <f t="shared" si="121"/>
        <v>0</v>
      </c>
      <c r="U118" s="106"/>
      <c r="V118" s="106"/>
      <c r="W118" s="106"/>
      <c r="X118" s="107">
        <f t="shared" si="77"/>
        <v>0</v>
      </c>
      <c r="Y118" s="107">
        <f t="shared" si="77"/>
        <v>0</v>
      </c>
      <c r="Z118" s="106">
        <f t="shared" si="122"/>
        <v>0</v>
      </c>
    </row>
    <row r="119" spans="2:27" s="108" customFormat="1" ht="50.1" customHeight="1">
      <c r="B119" s="200"/>
      <c r="C119" s="102">
        <v>5000</v>
      </c>
      <c r="D119" s="103" t="s">
        <v>87</v>
      </c>
      <c r="E119" s="104"/>
      <c r="F119" s="105">
        <v>108170740.52</v>
      </c>
      <c r="G119" s="105">
        <v>558529</v>
      </c>
      <c r="H119" s="106">
        <f t="shared" si="117"/>
        <v>108729269.52</v>
      </c>
      <c r="I119" s="105">
        <v>105480961.41</v>
      </c>
      <c r="J119" s="105">
        <v>558529</v>
      </c>
      <c r="K119" s="106">
        <f t="shared" si="118"/>
        <v>106039490.41</v>
      </c>
      <c r="L119" s="105">
        <v>0</v>
      </c>
      <c r="M119" s="105">
        <v>0</v>
      </c>
      <c r="N119" s="106">
        <f t="shared" si="119"/>
        <v>0</v>
      </c>
      <c r="O119" s="107"/>
      <c r="P119" s="107"/>
      <c r="Q119" s="106">
        <f t="shared" si="120"/>
        <v>0</v>
      </c>
      <c r="R119" s="107">
        <v>86161385.879999995</v>
      </c>
      <c r="S119" s="107">
        <v>556609</v>
      </c>
      <c r="T119" s="106">
        <f t="shared" si="121"/>
        <v>86717994.879999995</v>
      </c>
      <c r="U119" s="106">
        <v>0</v>
      </c>
      <c r="V119" s="106">
        <v>0</v>
      </c>
      <c r="W119" s="106">
        <f>+U119+V119</f>
        <v>0</v>
      </c>
      <c r="X119" s="107">
        <f t="shared" si="77"/>
        <v>19319575.530000001</v>
      </c>
      <c r="Y119" s="107">
        <f t="shared" si="77"/>
        <v>1920</v>
      </c>
      <c r="Z119" s="106">
        <f t="shared" si="122"/>
        <v>19321495.530000001</v>
      </c>
      <c r="AA119" s="111"/>
    </row>
    <row r="120" spans="2:27" s="94" customFormat="1" ht="50.1" customHeight="1" thickBot="1">
      <c r="B120" s="201"/>
      <c r="C120" s="112">
        <v>6000</v>
      </c>
      <c r="D120" s="113" t="s">
        <v>88</v>
      </c>
      <c r="E120" s="114"/>
      <c r="F120" s="115">
        <v>0</v>
      </c>
      <c r="G120" s="115">
        <v>0</v>
      </c>
      <c r="H120" s="106">
        <f t="shared" si="117"/>
        <v>0</v>
      </c>
      <c r="I120" s="115">
        <v>0</v>
      </c>
      <c r="J120" s="115">
        <v>0</v>
      </c>
      <c r="K120" s="106">
        <f t="shared" si="118"/>
        <v>0</v>
      </c>
      <c r="L120" s="115"/>
      <c r="M120" s="115"/>
      <c r="N120" s="116">
        <f t="shared" si="119"/>
        <v>0</v>
      </c>
      <c r="O120" s="117"/>
      <c r="P120" s="117"/>
      <c r="Q120" s="116">
        <f t="shared" si="120"/>
        <v>0</v>
      </c>
      <c r="R120" s="117"/>
      <c r="S120" s="117"/>
      <c r="T120" s="116">
        <f t="shared" si="121"/>
        <v>0</v>
      </c>
      <c r="U120" s="116"/>
      <c r="V120" s="116"/>
      <c r="W120" s="116"/>
      <c r="X120" s="117">
        <f t="shared" si="77"/>
        <v>0</v>
      </c>
      <c r="Y120" s="117">
        <f t="shared" si="77"/>
        <v>0</v>
      </c>
      <c r="Z120" s="106">
        <f t="shared" si="122"/>
        <v>0</v>
      </c>
    </row>
    <row r="121" spans="2:27" ht="52.5" customHeight="1" thickBot="1">
      <c r="B121" s="118"/>
      <c r="C121" s="118"/>
      <c r="D121" s="119" t="s">
        <v>63</v>
      </c>
      <c r="E121" s="120">
        <f t="shared" ref="E121:T121" si="123">E9+E16+E23+E30+E37+E44+E51+E58+E65+E72+E79+E86+E93+E100+E107+E114</f>
        <v>0</v>
      </c>
      <c r="F121" s="120">
        <f t="shared" si="123"/>
        <v>281614170</v>
      </c>
      <c r="G121" s="120">
        <f t="shared" si="123"/>
        <v>87716724</v>
      </c>
      <c r="H121" s="120">
        <f t="shared" si="123"/>
        <v>369330894</v>
      </c>
      <c r="I121" s="120">
        <f t="shared" si="123"/>
        <v>281614170</v>
      </c>
      <c r="J121" s="120">
        <f t="shared" si="123"/>
        <v>87716724</v>
      </c>
      <c r="K121" s="120">
        <f t="shared" si="123"/>
        <v>369330894</v>
      </c>
      <c r="L121" s="120">
        <f t="shared" si="123"/>
        <v>996085.97</v>
      </c>
      <c r="M121" s="120">
        <f t="shared" si="123"/>
        <v>0</v>
      </c>
      <c r="N121" s="120">
        <f t="shared" si="123"/>
        <v>996085.97</v>
      </c>
      <c r="O121" s="120">
        <f t="shared" si="123"/>
        <v>0</v>
      </c>
      <c r="P121" s="120">
        <f t="shared" si="123"/>
        <v>0</v>
      </c>
      <c r="Q121" s="120">
        <f t="shared" si="123"/>
        <v>0</v>
      </c>
      <c r="R121" s="120">
        <f t="shared" si="123"/>
        <v>250680404.17000002</v>
      </c>
      <c r="S121" s="120">
        <f t="shared" si="123"/>
        <v>87174188.959999993</v>
      </c>
      <c r="T121" s="120">
        <f t="shared" si="123"/>
        <v>337854593.13</v>
      </c>
      <c r="U121" s="120">
        <f>+U9+U16+U23+U30+U37+U44+U51+U58+U65+U72+U79+U86+U93+U100+U107+U114</f>
        <v>0</v>
      </c>
      <c r="V121" s="120">
        <f t="shared" ref="V121:W121" si="124">+V9+V16+V23+V30+V37+V44+V51+V58+V65+V72+V79+V86+V93+V100+V107+V114</f>
        <v>0</v>
      </c>
      <c r="W121" s="120">
        <f t="shared" si="124"/>
        <v>0</v>
      </c>
      <c r="X121" s="120">
        <f t="shared" si="77"/>
        <v>29937679.859999955</v>
      </c>
      <c r="Y121" s="120">
        <f t="shared" si="77"/>
        <v>542535.04000000656</v>
      </c>
      <c r="Z121" s="120">
        <f>+X121+Y121</f>
        <v>30480214.899999961</v>
      </c>
    </row>
    <row r="122" spans="2:27" s="124" customFormat="1" ht="52.5" customHeight="1">
      <c r="B122" s="121"/>
      <c r="C122" s="121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2:27" s="124" customFormat="1" ht="52.5" customHeight="1">
      <c r="B123" s="121"/>
      <c r="C123" s="121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2:27" ht="39" customHeight="1" thickBot="1">
      <c r="B124" s="125"/>
      <c r="C124" s="125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7"/>
      <c r="Y124" s="126"/>
      <c r="Z124" s="125"/>
    </row>
    <row r="125" spans="2:27" ht="50.1" customHeight="1" thickBot="1">
      <c r="B125" s="125"/>
      <c r="C125" s="125"/>
      <c r="D125" s="128"/>
      <c r="E125" s="128"/>
      <c r="F125" s="199" t="s">
        <v>3</v>
      </c>
      <c r="G125" s="199"/>
      <c r="H125" s="199"/>
      <c r="I125" s="199" t="s">
        <v>79</v>
      </c>
      <c r="J125" s="199"/>
      <c r="K125" s="199"/>
      <c r="L125" s="199" t="s">
        <v>4</v>
      </c>
      <c r="M125" s="199"/>
      <c r="N125" s="199"/>
      <c r="O125" s="191" t="s">
        <v>5</v>
      </c>
      <c r="P125" s="191"/>
      <c r="Q125" s="191"/>
      <c r="R125" s="191" t="s">
        <v>80</v>
      </c>
      <c r="S125" s="191"/>
      <c r="T125" s="191"/>
      <c r="U125" s="191" t="s">
        <v>6</v>
      </c>
      <c r="V125" s="191"/>
      <c r="W125" s="191"/>
      <c r="X125" s="199" t="s">
        <v>7</v>
      </c>
      <c r="Y125" s="199"/>
      <c r="Z125" s="199"/>
    </row>
    <row r="126" spans="2:27" ht="54" customHeight="1" thickBot="1">
      <c r="B126" s="125"/>
      <c r="C126" s="125"/>
      <c r="D126" s="128"/>
      <c r="E126" s="129" t="s">
        <v>81</v>
      </c>
      <c r="F126" s="129" t="s">
        <v>9</v>
      </c>
      <c r="G126" s="129" t="s">
        <v>10</v>
      </c>
      <c r="H126" s="129" t="s">
        <v>8</v>
      </c>
      <c r="I126" s="129" t="s">
        <v>9</v>
      </c>
      <c r="J126" s="129" t="s">
        <v>10</v>
      </c>
      <c r="K126" s="129" t="s">
        <v>8</v>
      </c>
      <c r="L126" s="129" t="s">
        <v>9</v>
      </c>
      <c r="M126" s="129" t="s">
        <v>10</v>
      </c>
      <c r="N126" s="129" t="s">
        <v>8</v>
      </c>
      <c r="O126" s="129" t="s">
        <v>103</v>
      </c>
      <c r="P126" s="129" t="s">
        <v>104</v>
      </c>
      <c r="Q126" s="129" t="s">
        <v>8</v>
      </c>
      <c r="R126" s="129" t="s">
        <v>9</v>
      </c>
      <c r="S126" s="129" t="s">
        <v>10</v>
      </c>
      <c r="T126" s="129" t="s">
        <v>8</v>
      </c>
      <c r="U126" s="129" t="s">
        <v>9</v>
      </c>
      <c r="V126" s="129" t="s">
        <v>10</v>
      </c>
      <c r="W126" s="129" t="s">
        <v>8</v>
      </c>
      <c r="X126" s="129" t="s">
        <v>9</v>
      </c>
      <c r="Y126" s="129" t="s">
        <v>10</v>
      </c>
      <c r="Z126" s="129" t="s">
        <v>8</v>
      </c>
    </row>
    <row r="127" spans="2:27" ht="57.75" customHeight="1" thickBot="1">
      <c r="B127" s="125"/>
      <c r="C127" s="130">
        <v>1000</v>
      </c>
      <c r="D127" s="131" t="s">
        <v>83</v>
      </c>
      <c r="E127" s="132">
        <f t="shared" ref="E127:Y132" si="125">E10+E17+E24+E31+E38+E45+E52+E59+E66+E73+E80+E87+E94+E101+E108+E115</f>
        <v>0</v>
      </c>
      <c r="F127" s="132">
        <f t="shared" si="125"/>
        <v>9993600</v>
      </c>
      <c r="G127" s="132">
        <f t="shared" si="125"/>
        <v>66346279.560000002</v>
      </c>
      <c r="H127" s="133">
        <f t="shared" ref="H127:H132" si="126">F127+G127+E127</f>
        <v>76339879.560000002</v>
      </c>
      <c r="I127" s="132">
        <f t="shared" si="125"/>
        <v>9993600</v>
      </c>
      <c r="J127" s="132">
        <f t="shared" si="125"/>
        <v>66346279.560000002</v>
      </c>
      <c r="K127" s="133">
        <f t="shared" ref="K127:K132" si="127">I127+J127+E127</f>
        <v>76339879.560000002</v>
      </c>
      <c r="L127" s="132">
        <f t="shared" si="125"/>
        <v>0</v>
      </c>
      <c r="M127" s="132">
        <f t="shared" si="125"/>
        <v>0</v>
      </c>
      <c r="N127" s="133">
        <f t="shared" ref="N127:N132" si="128">L127+M127</f>
        <v>0</v>
      </c>
      <c r="O127" s="132">
        <f t="shared" si="125"/>
        <v>0</v>
      </c>
      <c r="P127" s="132">
        <f t="shared" si="125"/>
        <v>0</v>
      </c>
      <c r="Q127" s="133">
        <f t="shared" ref="Q127:Q132" si="129">O127+P127</f>
        <v>0</v>
      </c>
      <c r="R127" s="132">
        <f t="shared" si="125"/>
        <v>9993600</v>
      </c>
      <c r="S127" s="132">
        <f t="shared" si="125"/>
        <v>66346279.519999996</v>
      </c>
      <c r="T127" s="133">
        <f t="shared" ref="T127:T132" si="130">R127+S127</f>
        <v>76339879.519999996</v>
      </c>
      <c r="U127" s="133">
        <f>+U10+U17+U24+U31+U38+U45+U52+U59+U66+U73+U80+U87+U94+U101+U108+U115</f>
        <v>0</v>
      </c>
      <c r="V127" s="133">
        <f t="shared" ref="V127:W128" si="131">+V10+V17+V24+V31+V38+V45+V52+V59+V66+V73+V80+V87+V94+V101+V108+V115</f>
        <v>0</v>
      </c>
      <c r="W127" s="133">
        <f t="shared" si="131"/>
        <v>0</v>
      </c>
      <c r="X127" s="132">
        <f t="shared" si="125"/>
        <v>0</v>
      </c>
      <c r="Y127" s="132">
        <f t="shared" si="125"/>
        <v>4.0000000968575478E-2</v>
      </c>
      <c r="Z127" s="133">
        <f t="shared" ref="Z127:Z132" si="132">X127+Y127</f>
        <v>4.0000000968575478E-2</v>
      </c>
    </row>
    <row r="128" spans="2:27" ht="57.75" customHeight="1" thickBot="1">
      <c r="B128" s="125"/>
      <c r="C128" s="130">
        <v>2000</v>
      </c>
      <c r="D128" s="131" t="s">
        <v>84</v>
      </c>
      <c r="E128" s="132">
        <f t="shared" si="125"/>
        <v>0</v>
      </c>
      <c r="F128" s="134">
        <f t="shared" si="125"/>
        <v>40939167.479999997</v>
      </c>
      <c r="G128" s="134">
        <f t="shared" si="125"/>
        <v>7876801.7599999998</v>
      </c>
      <c r="H128" s="133">
        <f t="shared" si="126"/>
        <v>48815969.239999995</v>
      </c>
      <c r="I128" s="134">
        <f t="shared" si="125"/>
        <v>39964622.920000002</v>
      </c>
      <c r="J128" s="134">
        <f t="shared" si="125"/>
        <v>7876801.7599999998</v>
      </c>
      <c r="K128" s="133">
        <f t="shared" si="127"/>
        <v>47841424.68</v>
      </c>
      <c r="L128" s="134">
        <f t="shared" si="125"/>
        <v>117254.45</v>
      </c>
      <c r="M128" s="134">
        <f t="shared" si="125"/>
        <v>0</v>
      </c>
      <c r="N128" s="135">
        <f t="shared" si="128"/>
        <v>117254.45</v>
      </c>
      <c r="O128" s="134">
        <f t="shared" si="125"/>
        <v>0</v>
      </c>
      <c r="P128" s="134">
        <f t="shared" si="125"/>
        <v>0</v>
      </c>
      <c r="Q128" s="135">
        <f t="shared" si="129"/>
        <v>0</v>
      </c>
      <c r="R128" s="134">
        <f t="shared" si="125"/>
        <v>33623961.310000002</v>
      </c>
      <c r="S128" s="134">
        <f t="shared" si="125"/>
        <v>7581737.6699999999</v>
      </c>
      <c r="T128" s="135">
        <f t="shared" si="130"/>
        <v>41205698.980000004</v>
      </c>
      <c r="U128" s="136">
        <f>+U11+U18+U25+U32+U39+U46+U53+U60+U67+U74+U81+U88+U95+U102+U109+U116</f>
        <v>0</v>
      </c>
      <c r="V128" s="136">
        <f t="shared" si="131"/>
        <v>0</v>
      </c>
      <c r="W128" s="136">
        <f t="shared" si="131"/>
        <v>0</v>
      </c>
      <c r="X128" s="134">
        <f t="shared" si="125"/>
        <v>6223407.1599999992</v>
      </c>
      <c r="Y128" s="134">
        <f t="shared" si="125"/>
        <v>295064.08999999962</v>
      </c>
      <c r="Z128" s="135">
        <f t="shared" si="132"/>
        <v>6518471.2499999991</v>
      </c>
    </row>
    <row r="129" spans="2:26" ht="57.75" customHeight="1" thickBot="1">
      <c r="B129" s="125"/>
      <c r="C129" s="130">
        <v>3000</v>
      </c>
      <c r="D129" s="131" t="s">
        <v>85</v>
      </c>
      <c r="E129" s="132">
        <f t="shared" si="125"/>
        <v>0</v>
      </c>
      <c r="F129" s="134">
        <f t="shared" si="125"/>
        <v>55966525</v>
      </c>
      <c r="G129" s="134">
        <f>G12+G19+G26+G33+G40+G47+G54+G61+G68+G75+G82+G89+G96+G103+G110+G117</f>
        <v>11102468</v>
      </c>
      <c r="H129" s="133">
        <f t="shared" si="126"/>
        <v>67068993</v>
      </c>
      <c r="I129" s="134">
        <f t="shared" si="125"/>
        <v>50466524.560000002</v>
      </c>
      <c r="J129" s="134">
        <f>J12+J19+J26+J33+J40+J47+J54+J61+J68+J75+J82+J89+J96+J103+J110+J117</f>
        <v>11102468</v>
      </c>
      <c r="K129" s="133">
        <f t="shared" si="127"/>
        <v>61568992.560000002</v>
      </c>
      <c r="L129" s="134">
        <f>L12+L19+L26+L33+L40+L47+L54+L61+L68+L75+L82+L89+L96+L103+L110+L117</f>
        <v>878831.52</v>
      </c>
      <c r="M129" s="134">
        <f>M12+M19+M26+M33+M40+M47+M54+M61+M68+M75+M82+M89+M96+M103+M110+M117</f>
        <v>0</v>
      </c>
      <c r="N129" s="135">
        <f t="shared" si="128"/>
        <v>878831.52</v>
      </c>
      <c r="O129" s="134">
        <f>O12+O19+O26+O33+O40+O47+O54+O61+O68+O75+O82+O89+O96+O103+O110+O117</f>
        <v>0</v>
      </c>
      <c r="P129" s="134">
        <f>P12+P19+P26+P33+P40+P47+P54+P61+P68+P75+P82+P89+P96+P103+P110+P117</f>
        <v>0</v>
      </c>
      <c r="Q129" s="135">
        <f t="shared" si="129"/>
        <v>0</v>
      </c>
      <c r="R129" s="134">
        <f>R12+R19+R26+R33+R40+R47+R54+R61+R68+R75+R82+R89+R96+R103+R110+R117</f>
        <v>45490937.009999998</v>
      </c>
      <c r="S129" s="134">
        <f>S12+S19+S26+S33+S40+S47+S54+S61+S68+S75+S82+S89+S96+S103+S110+S117</f>
        <v>10881916.790000001</v>
      </c>
      <c r="T129" s="135">
        <f t="shared" si="130"/>
        <v>56372853.799999997</v>
      </c>
      <c r="U129" s="136">
        <f>+U12+U19++U26+U33+U40+U47+U54+U61+U68+U75+U82+U89+U96+U103+U110+U117</f>
        <v>0</v>
      </c>
      <c r="V129" s="136">
        <f t="shared" ref="V129:W129" si="133">+V12+V19++V26+V33+V40+V47+V54+V61+V68+V75+V82+V89+V96+V103+V110+V117</f>
        <v>0</v>
      </c>
      <c r="W129" s="136">
        <f t="shared" si="133"/>
        <v>0</v>
      </c>
      <c r="X129" s="134">
        <f>X12+X19+X26+X33+X40+X47+X54+X61+X68+X75+X82+X89+X96+X103+X110+X117</f>
        <v>4096756.0300000007</v>
      </c>
      <c r="Y129" s="134">
        <f>Y12+Y19+Y26+Y33+Y40+Y47+Y54+Y61+Y68+Y75+Y82+Y89+Y96+Y103+Y110+Y117</f>
        <v>220551.2100000002</v>
      </c>
      <c r="Z129" s="135">
        <f t="shared" si="132"/>
        <v>4317307.2400000012</v>
      </c>
    </row>
    <row r="130" spans="2:26" ht="57.75" customHeight="1" thickBot="1">
      <c r="B130" s="125"/>
      <c r="C130" s="130">
        <v>4000</v>
      </c>
      <c r="D130" s="131" t="s">
        <v>86</v>
      </c>
      <c r="E130" s="132">
        <f t="shared" si="125"/>
        <v>0</v>
      </c>
      <c r="F130" s="134">
        <f t="shared" si="125"/>
        <v>162000</v>
      </c>
      <c r="G130" s="134">
        <f>G13+G20+G27+G34+G41+G48+G55+G62+G69+G76+G83+G90+G97+G104+G111+G118</f>
        <v>0</v>
      </c>
      <c r="H130" s="133">
        <f t="shared" si="126"/>
        <v>162000</v>
      </c>
      <c r="I130" s="134">
        <f t="shared" si="125"/>
        <v>162000</v>
      </c>
      <c r="J130" s="134">
        <f>J13+J20+J27+J34+J41+J48+J55+J62+J69+J76+J83+J90+J97+J104+J111+J118</f>
        <v>0</v>
      </c>
      <c r="K130" s="133">
        <f t="shared" si="127"/>
        <v>162000</v>
      </c>
      <c r="L130" s="134">
        <f t="shared" ref="L130:Y131" si="134">L13+L20+L27+L34+L41+L48+L55+L62+L69+L76+L83+L90+L97+L104+L111+L118</f>
        <v>0</v>
      </c>
      <c r="M130" s="134">
        <f t="shared" si="134"/>
        <v>0</v>
      </c>
      <c r="N130" s="135">
        <f t="shared" si="128"/>
        <v>0</v>
      </c>
      <c r="O130" s="134">
        <f t="shared" si="134"/>
        <v>0</v>
      </c>
      <c r="P130" s="134">
        <f t="shared" si="134"/>
        <v>0</v>
      </c>
      <c r="Q130" s="135">
        <f t="shared" si="129"/>
        <v>0</v>
      </c>
      <c r="R130" s="134">
        <f t="shared" si="134"/>
        <v>162000</v>
      </c>
      <c r="S130" s="134">
        <f t="shared" si="134"/>
        <v>0</v>
      </c>
      <c r="T130" s="135">
        <f t="shared" si="130"/>
        <v>162000</v>
      </c>
      <c r="U130" s="136">
        <f>+U13+U20+U27+U34+U41+U48+U55+U62+U69+U76+U83+U90+U97+U104+U111+U118</f>
        <v>0</v>
      </c>
      <c r="V130" s="136">
        <f t="shared" ref="V130:W131" si="135">+V13+V20+V27+V34+V41+V48+V55+V62+V69+V76+V83+V90+V97+V104+V111+V118</f>
        <v>0</v>
      </c>
      <c r="W130" s="136">
        <f t="shared" si="135"/>
        <v>0</v>
      </c>
      <c r="X130" s="134">
        <f t="shared" si="134"/>
        <v>0</v>
      </c>
      <c r="Y130" s="134">
        <f t="shared" si="134"/>
        <v>0</v>
      </c>
      <c r="Z130" s="135">
        <f t="shared" si="132"/>
        <v>0</v>
      </c>
    </row>
    <row r="131" spans="2:26" ht="57.75" customHeight="1" thickBot="1">
      <c r="B131" s="125"/>
      <c r="C131" s="130">
        <v>5000</v>
      </c>
      <c r="D131" s="131" t="s">
        <v>87</v>
      </c>
      <c r="E131" s="132">
        <f t="shared" si="125"/>
        <v>0</v>
      </c>
      <c r="F131" s="134">
        <f t="shared" si="125"/>
        <v>174552877.51999998</v>
      </c>
      <c r="G131" s="134">
        <f>G14+G21+G28+G35+G42+G49+G56+G63+G70+G77+G84+G91+G98+G105+G112+G119</f>
        <v>2391174.6799999997</v>
      </c>
      <c r="H131" s="133">
        <f t="shared" si="126"/>
        <v>176944052.19999999</v>
      </c>
      <c r="I131" s="134">
        <f t="shared" si="125"/>
        <v>171566103.93000001</v>
      </c>
      <c r="J131" s="134">
        <f>J14+J21+J28+J35+J42+J49+J56+J63+J70+J77+J84+J91+J98+J105+J112+J119</f>
        <v>2391174.6799999997</v>
      </c>
      <c r="K131" s="133">
        <f t="shared" si="127"/>
        <v>173957278.61000001</v>
      </c>
      <c r="L131" s="134">
        <f t="shared" si="134"/>
        <v>0</v>
      </c>
      <c r="M131" s="134">
        <f t="shared" si="134"/>
        <v>0</v>
      </c>
      <c r="N131" s="135">
        <f t="shared" si="128"/>
        <v>0</v>
      </c>
      <c r="O131" s="134">
        <f t="shared" si="134"/>
        <v>0</v>
      </c>
      <c r="P131" s="134">
        <f t="shared" si="134"/>
        <v>0</v>
      </c>
      <c r="Q131" s="135">
        <f t="shared" si="129"/>
        <v>0</v>
      </c>
      <c r="R131" s="134">
        <f t="shared" si="134"/>
        <v>151948587.25999999</v>
      </c>
      <c r="S131" s="134">
        <f t="shared" si="134"/>
        <v>2364254.98</v>
      </c>
      <c r="T131" s="135">
        <f t="shared" si="130"/>
        <v>154312842.23999998</v>
      </c>
      <c r="U131" s="136">
        <f>+U14+U21+U28+U35+U42+U49+U56+U63+U70+U77+U84+U91+U98+U105+U112+U119</f>
        <v>0</v>
      </c>
      <c r="V131" s="136">
        <f t="shared" si="135"/>
        <v>0</v>
      </c>
      <c r="W131" s="136">
        <f t="shared" si="135"/>
        <v>0</v>
      </c>
      <c r="X131" s="134">
        <f t="shared" si="134"/>
        <v>19617516.669999998</v>
      </c>
      <c r="Y131" s="134">
        <f t="shared" si="134"/>
        <v>26919.699999999983</v>
      </c>
      <c r="Z131" s="135">
        <f t="shared" si="132"/>
        <v>19644436.369999997</v>
      </c>
    </row>
    <row r="132" spans="2:26" ht="57.75" customHeight="1" thickBot="1">
      <c r="B132" s="125"/>
      <c r="C132" s="137">
        <v>6000</v>
      </c>
      <c r="D132" s="131" t="s">
        <v>88</v>
      </c>
      <c r="E132" s="132">
        <f t="shared" si="125"/>
        <v>0</v>
      </c>
      <c r="F132" s="134">
        <f t="shared" si="125"/>
        <v>0</v>
      </c>
      <c r="G132" s="134">
        <f t="shared" si="125"/>
        <v>0</v>
      </c>
      <c r="H132" s="133">
        <f t="shared" si="126"/>
        <v>0</v>
      </c>
      <c r="I132" s="134">
        <f t="shared" si="125"/>
        <v>9461318.5899999999</v>
      </c>
      <c r="J132" s="134">
        <f t="shared" si="125"/>
        <v>0</v>
      </c>
      <c r="K132" s="133">
        <f t="shared" si="127"/>
        <v>9461318.5899999999</v>
      </c>
      <c r="L132" s="134">
        <f t="shared" si="125"/>
        <v>0</v>
      </c>
      <c r="M132" s="134">
        <f t="shared" si="125"/>
        <v>0</v>
      </c>
      <c r="N132" s="138">
        <f t="shared" si="128"/>
        <v>0</v>
      </c>
      <c r="O132" s="134">
        <f t="shared" si="125"/>
        <v>0</v>
      </c>
      <c r="P132" s="134">
        <f t="shared" si="125"/>
        <v>0</v>
      </c>
      <c r="Q132" s="138">
        <f t="shared" si="129"/>
        <v>0</v>
      </c>
      <c r="R132" s="134">
        <f t="shared" si="125"/>
        <v>9461318.5899999999</v>
      </c>
      <c r="S132" s="134">
        <f t="shared" si="125"/>
        <v>0</v>
      </c>
      <c r="T132" s="138">
        <f t="shared" si="130"/>
        <v>9461318.5899999999</v>
      </c>
      <c r="U132" s="139">
        <v>0</v>
      </c>
      <c r="V132" s="139">
        <v>0</v>
      </c>
      <c r="W132" s="139">
        <v>0</v>
      </c>
      <c r="X132" s="134">
        <f t="shared" si="125"/>
        <v>0</v>
      </c>
      <c r="Y132" s="134">
        <f t="shared" si="125"/>
        <v>0</v>
      </c>
      <c r="Z132" s="138">
        <f t="shared" si="132"/>
        <v>0</v>
      </c>
    </row>
    <row r="133" spans="2:26" ht="54" customHeight="1" thickBot="1">
      <c r="B133" s="125"/>
      <c r="C133" s="125"/>
      <c r="D133" s="140" t="s">
        <v>8</v>
      </c>
      <c r="E133" s="141">
        <f>SUM(E127:E132)</f>
        <v>0</v>
      </c>
      <c r="F133" s="141">
        <f>SUM(F127:F132)</f>
        <v>281614170</v>
      </c>
      <c r="G133" s="141">
        <f t="shared" ref="G133:H133" si="136">SUM(G127:G132)</f>
        <v>87716724</v>
      </c>
      <c r="H133" s="141">
        <f t="shared" si="136"/>
        <v>369330894</v>
      </c>
      <c r="I133" s="141">
        <f>SUM(I127:I132)</f>
        <v>281614170</v>
      </c>
      <c r="J133" s="141">
        <f t="shared" ref="J133:Z133" si="137">SUM(J127:J132)</f>
        <v>87716724</v>
      </c>
      <c r="K133" s="141">
        <f t="shared" si="137"/>
        <v>369330894</v>
      </c>
      <c r="L133" s="141">
        <f t="shared" si="137"/>
        <v>996085.97</v>
      </c>
      <c r="M133" s="141">
        <f t="shared" si="137"/>
        <v>0</v>
      </c>
      <c r="N133" s="141">
        <f t="shared" si="137"/>
        <v>996085.97</v>
      </c>
      <c r="O133" s="141">
        <f t="shared" si="137"/>
        <v>0</v>
      </c>
      <c r="P133" s="141">
        <f t="shared" si="137"/>
        <v>0</v>
      </c>
      <c r="Q133" s="141">
        <f t="shared" si="137"/>
        <v>0</v>
      </c>
      <c r="R133" s="141">
        <f t="shared" si="137"/>
        <v>250680404.16999999</v>
      </c>
      <c r="S133" s="141">
        <f t="shared" si="137"/>
        <v>87174188.960000008</v>
      </c>
      <c r="T133" s="141">
        <f t="shared" si="137"/>
        <v>337854593.12999994</v>
      </c>
      <c r="U133" s="141">
        <f>SUM(U127:U132)</f>
        <v>0</v>
      </c>
      <c r="V133" s="141">
        <f t="shared" ref="V133:W133" si="138">SUM(V127:V132)</f>
        <v>0</v>
      </c>
      <c r="W133" s="141">
        <f t="shared" si="138"/>
        <v>0</v>
      </c>
      <c r="X133" s="141">
        <f t="shared" si="137"/>
        <v>29937679.859999999</v>
      </c>
      <c r="Y133" s="141">
        <f t="shared" si="137"/>
        <v>542535.04000000074</v>
      </c>
      <c r="Z133" s="141">
        <f t="shared" si="137"/>
        <v>30480214.899999999</v>
      </c>
    </row>
    <row r="134" spans="2:26" ht="21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spans="2:26" ht="24" hidden="1" thickBot="1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41">
        <v>69791253.659999996</v>
      </c>
      <c r="T135" s="125"/>
      <c r="U135" s="125"/>
      <c r="V135" s="125"/>
      <c r="W135" s="125"/>
      <c r="X135" s="125"/>
      <c r="Y135" s="125"/>
      <c r="Z135" s="125"/>
    </row>
    <row r="136" spans="2:26" ht="21" hidden="1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42"/>
      <c r="U136" s="142"/>
      <c r="V136" s="142"/>
      <c r="W136" s="142"/>
      <c r="X136" s="125"/>
      <c r="Y136" s="125"/>
      <c r="Z136" s="125"/>
    </row>
    <row r="137" spans="2:26" ht="21" hidden="1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42">
        <f>+S135-S133</f>
        <v>-17382935.300000012</v>
      </c>
      <c r="T137" s="125"/>
      <c r="U137" s="125"/>
      <c r="V137" s="125"/>
      <c r="W137" s="125"/>
      <c r="X137" s="125"/>
      <c r="Y137" s="125"/>
      <c r="Z137" s="125"/>
    </row>
    <row r="138" spans="2:26" ht="21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spans="2:26" ht="21">
      <c r="B139" s="125"/>
      <c r="C139" s="125"/>
      <c r="D139" s="125"/>
      <c r="E139" s="125"/>
      <c r="F139" s="125"/>
      <c r="G139" s="125"/>
      <c r="H139" s="125"/>
      <c r="I139" s="142">
        <f>+I121-I133</f>
        <v>0</v>
      </c>
      <c r="J139" s="142">
        <f t="shared" ref="J139:Z139" si="139">+J121-J133</f>
        <v>0</v>
      </c>
      <c r="K139" s="142">
        <f t="shared" si="139"/>
        <v>0</v>
      </c>
      <c r="L139" s="142">
        <f t="shared" si="139"/>
        <v>0</v>
      </c>
      <c r="M139" s="142">
        <f t="shared" si="139"/>
        <v>0</v>
      </c>
      <c r="N139" s="142">
        <f t="shared" si="139"/>
        <v>0</v>
      </c>
      <c r="O139" s="142">
        <f t="shared" si="139"/>
        <v>0</v>
      </c>
      <c r="P139" s="142">
        <f t="shared" si="139"/>
        <v>0</v>
      </c>
      <c r="Q139" s="142">
        <f t="shared" si="139"/>
        <v>0</v>
      </c>
      <c r="R139" s="142">
        <f t="shared" si="139"/>
        <v>0</v>
      </c>
      <c r="S139" s="142">
        <f t="shared" si="139"/>
        <v>0</v>
      </c>
      <c r="T139" s="142">
        <f t="shared" si="139"/>
        <v>0</v>
      </c>
      <c r="U139" s="142">
        <f t="shared" si="139"/>
        <v>0</v>
      </c>
      <c r="V139" s="142">
        <f t="shared" si="139"/>
        <v>0</v>
      </c>
      <c r="W139" s="142">
        <f t="shared" si="139"/>
        <v>0</v>
      </c>
      <c r="X139" s="142">
        <f t="shared" si="139"/>
        <v>-4.4703483581542969E-8</v>
      </c>
      <c r="Y139" s="142">
        <f t="shared" si="139"/>
        <v>5.8207660913467407E-9</v>
      </c>
      <c r="Z139" s="142">
        <f t="shared" si="139"/>
        <v>-3.7252902984619141E-8</v>
      </c>
    </row>
    <row r="140" spans="2:26" ht="21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 spans="2:26" ht="21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spans="2:26" ht="21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spans="2:26" ht="21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spans="2:26" ht="21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 spans="2:26" ht="21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spans="2:26" ht="21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spans="2:26" ht="21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 spans="2:26" ht="21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 spans="2:26" ht="21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 spans="2:26" ht="21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</row>
    <row r="151" spans="2:26" ht="21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spans="2:26" ht="21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 spans="2:26" ht="21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 spans="2:26" ht="21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</row>
  </sheetData>
  <mergeCells count="39">
    <mergeCell ref="L125:N125"/>
    <mergeCell ref="O125:Q125"/>
    <mergeCell ref="R125:T125"/>
    <mergeCell ref="U125:W125"/>
    <mergeCell ref="X125:Z125"/>
    <mergeCell ref="I125:K125"/>
    <mergeCell ref="B51:B57"/>
    <mergeCell ref="B58:B64"/>
    <mergeCell ref="B65:B71"/>
    <mergeCell ref="B72:B78"/>
    <mergeCell ref="B79:B85"/>
    <mergeCell ref="B86:B92"/>
    <mergeCell ref="B93:B99"/>
    <mergeCell ref="B100:B106"/>
    <mergeCell ref="B107:B113"/>
    <mergeCell ref="B114:B120"/>
    <mergeCell ref="F125:H125"/>
    <mergeCell ref="B44:B50"/>
    <mergeCell ref="I7:K7"/>
    <mergeCell ref="L7:N7"/>
    <mergeCell ref="O7:Q7"/>
    <mergeCell ref="R7:T7"/>
    <mergeCell ref="B9:B15"/>
    <mergeCell ref="B16:B22"/>
    <mergeCell ref="B23:B29"/>
    <mergeCell ref="B30:B36"/>
    <mergeCell ref="B37:B43"/>
    <mergeCell ref="U7:W7"/>
    <mergeCell ref="X7:Z7"/>
    <mergeCell ref="D1:Y1"/>
    <mergeCell ref="D2:Y2"/>
    <mergeCell ref="D3:Y3"/>
    <mergeCell ref="D4:Y4"/>
    <mergeCell ref="B5:Z5"/>
    <mergeCell ref="B6:B8"/>
    <mergeCell ref="C6:C8"/>
    <mergeCell ref="D6:D8"/>
    <mergeCell ref="F6:Z6"/>
    <mergeCell ref="F7:H7"/>
  </mergeCells>
  <pageMargins left="0.31496062992125984" right="0.31496062992125984" top="0.35433070866141736" bottom="0.35433070866141736" header="0.31496062992125984" footer="0.31496062992125984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T131" zoomScale="40" zoomScaleNormal="40" workbookViewId="0">
      <selection activeCell="Y147" sqref="Y147"/>
    </sheetView>
  </sheetViews>
  <sheetFormatPr baseColWidth="10" defaultColWidth="11.42578125" defaultRowHeight="12.75"/>
  <cols>
    <col min="1" max="1" width="25" style="143" hidden="1" customWidth="1"/>
    <col min="2" max="2" width="11.42578125" style="143"/>
    <col min="3" max="3" width="13.5703125" style="143" customWidth="1"/>
    <col min="4" max="4" width="87.28515625" style="143" customWidth="1"/>
    <col min="5" max="5" width="35.28515625" style="143" customWidth="1"/>
    <col min="6" max="6" width="36.42578125" style="143" customWidth="1"/>
    <col min="7" max="7" width="37.140625" style="143" customWidth="1"/>
    <col min="8" max="8" width="34.5703125" style="143" customWidth="1"/>
    <col min="9" max="9" width="34.85546875" style="143" customWidth="1"/>
    <col min="10" max="10" width="37.140625" style="143" customWidth="1"/>
    <col min="11" max="11" width="31" style="143" customWidth="1"/>
    <col min="12" max="12" width="37.5703125" style="143" customWidth="1"/>
    <col min="13" max="16" width="31" style="143" hidden="1" customWidth="1"/>
    <col min="17" max="17" width="38.28515625" style="143" customWidth="1"/>
    <col min="18" max="18" width="34.140625" style="143" customWidth="1"/>
    <col min="19" max="19" width="38" style="143" customWidth="1"/>
    <col min="20" max="20" width="37.140625" style="143" customWidth="1"/>
    <col min="21" max="21" width="27.85546875" style="143" customWidth="1"/>
    <col min="22" max="22" width="29.85546875" style="143" customWidth="1"/>
    <col min="23" max="23" width="28.28515625" style="143" customWidth="1"/>
    <col min="24" max="24" width="29" style="143" customWidth="1"/>
    <col min="25" max="25" width="35.85546875" style="143" customWidth="1"/>
    <col min="26" max="26" width="31" style="143" customWidth="1"/>
    <col min="27" max="27" width="36.85546875" style="143" customWidth="1"/>
    <col min="28" max="28" width="39" style="143" customWidth="1"/>
    <col min="29" max="16384" width="11.42578125" style="143"/>
  </cols>
  <sheetData>
    <row r="1" spans="1:28" ht="34.5" customHeight="1">
      <c r="A1" s="68"/>
      <c r="B1" s="68"/>
      <c r="C1" s="68"/>
      <c r="D1" s="187" t="s">
        <v>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68"/>
    </row>
    <row r="2" spans="1:28" ht="52.5" customHeight="1">
      <c r="A2" s="68"/>
      <c r="B2" s="68"/>
      <c r="C2" s="68"/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68"/>
    </row>
    <row r="3" spans="1:28" ht="38.25" customHeight="1">
      <c r="A3" s="68"/>
      <c r="B3" s="68"/>
      <c r="C3" s="68"/>
      <c r="D3" s="187" t="s">
        <v>106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68"/>
    </row>
    <row r="4" spans="1:28" ht="36.75" customHeight="1">
      <c r="A4" s="68"/>
      <c r="B4" s="68"/>
      <c r="C4" s="68"/>
      <c r="D4" s="187" t="s">
        <v>68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68"/>
    </row>
    <row r="5" spans="1:28" ht="42.75" customHeight="1" thickBot="1">
      <c r="A5" s="68"/>
      <c r="B5" s="68"/>
      <c r="C5" s="68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68"/>
    </row>
    <row r="6" spans="1:28" s="145" customFormat="1" ht="47.25" customHeight="1" thickBot="1">
      <c r="A6" s="144"/>
      <c r="B6" s="190" t="s">
        <v>76</v>
      </c>
      <c r="C6" s="190" t="s">
        <v>77</v>
      </c>
      <c r="D6" s="191" t="s">
        <v>78</v>
      </c>
      <c r="E6" s="186" t="s">
        <v>2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s="145" customFormat="1" ht="47.25" customHeight="1" thickBot="1">
      <c r="A7" s="144"/>
      <c r="B7" s="190"/>
      <c r="C7" s="190"/>
      <c r="D7" s="191"/>
      <c r="E7" s="191" t="s">
        <v>3</v>
      </c>
      <c r="F7" s="191"/>
      <c r="G7" s="191"/>
      <c r="H7" s="191"/>
      <c r="I7" s="191" t="s">
        <v>4</v>
      </c>
      <c r="J7" s="191"/>
      <c r="K7" s="191"/>
      <c r="L7" s="191"/>
      <c r="M7" s="191" t="s">
        <v>5</v>
      </c>
      <c r="N7" s="191"/>
      <c r="O7" s="191"/>
      <c r="P7" s="191"/>
      <c r="Q7" s="191" t="s">
        <v>80</v>
      </c>
      <c r="R7" s="191"/>
      <c r="S7" s="191"/>
      <c r="T7" s="191"/>
      <c r="U7" s="191" t="s">
        <v>6</v>
      </c>
      <c r="V7" s="191"/>
      <c r="W7" s="191"/>
      <c r="X7" s="191"/>
      <c r="Y7" s="186" t="s">
        <v>7</v>
      </c>
      <c r="Z7" s="186"/>
      <c r="AA7" s="186"/>
      <c r="AB7" s="186"/>
    </row>
    <row r="8" spans="1:28" s="145" customFormat="1" ht="65.25" customHeight="1" thickBot="1">
      <c r="A8" s="144"/>
      <c r="B8" s="190"/>
      <c r="C8" s="190"/>
      <c r="D8" s="191"/>
      <c r="E8" s="69" t="s">
        <v>9</v>
      </c>
      <c r="F8" s="69" t="s">
        <v>107</v>
      </c>
      <c r="G8" s="69" t="s">
        <v>10</v>
      </c>
      <c r="H8" s="69" t="s">
        <v>8</v>
      </c>
      <c r="I8" s="69" t="s">
        <v>9</v>
      </c>
      <c r="J8" s="69" t="s">
        <v>107</v>
      </c>
      <c r="K8" s="69" t="s">
        <v>10</v>
      </c>
      <c r="L8" s="69" t="s">
        <v>8</v>
      </c>
      <c r="M8" s="69" t="s">
        <v>9</v>
      </c>
      <c r="N8" s="69" t="s">
        <v>107</v>
      </c>
      <c r="O8" s="69" t="s">
        <v>10</v>
      </c>
      <c r="P8" s="69" t="s">
        <v>8</v>
      </c>
      <c r="Q8" s="69" t="s">
        <v>9</v>
      </c>
      <c r="R8" s="69" t="s">
        <v>107</v>
      </c>
      <c r="S8" s="69" t="s">
        <v>10</v>
      </c>
      <c r="T8" s="69" t="s">
        <v>8</v>
      </c>
      <c r="U8" s="69" t="s">
        <v>9</v>
      </c>
      <c r="V8" s="69" t="s">
        <v>107</v>
      </c>
      <c r="W8" s="69" t="s">
        <v>10</v>
      </c>
      <c r="X8" s="69" t="s">
        <v>8</v>
      </c>
      <c r="Y8" s="69" t="s">
        <v>9</v>
      </c>
      <c r="Z8" s="69" t="s">
        <v>107</v>
      </c>
      <c r="AA8" s="69" t="s">
        <v>10</v>
      </c>
      <c r="AB8" s="69" t="s">
        <v>8</v>
      </c>
    </row>
    <row r="9" spans="1:28" ht="84.75" customHeight="1">
      <c r="A9" s="75"/>
      <c r="B9" s="198">
        <v>1</v>
      </c>
      <c r="C9" s="71"/>
      <c r="D9" s="146" t="s">
        <v>82</v>
      </c>
      <c r="E9" s="147">
        <f>SUM(E10:E15)</f>
        <v>0</v>
      </c>
      <c r="F9" s="147">
        <f>SUM(F10:F15)</f>
        <v>0</v>
      </c>
      <c r="G9" s="147">
        <f t="shared" ref="G9:AA9" si="0">SUM(G10:G15)</f>
        <v>16688848</v>
      </c>
      <c r="H9" s="147">
        <f>E9+F9+G9</f>
        <v>16688848</v>
      </c>
      <c r="I9" s="147">
        <f t="shared" si="0"/>
        <v>0</v>
      </c>
      <c r="J9" s="147">
        <f>SUM(J10:J15)</f>
        <v>0</v>
      </c>
      <c r="K9" s="147">
        <f t="shared" si="0"/>
        <v>240000</v>
      </c>
      <c r="L9" s="147">
        <f>I9+J9+K9</f>
        <v>240000</v>
      </c>
      <c r="M9" s="147">
        <f t="shared" si="0"/>
        <v>0</v>
      </c>
      <c r="N9" s="147">
        <f>SUM(N10:N15)</f>
        <v>0</v>
      </c>
      <c r="O9" s="147">
        <f t="shared" si="0"/>
        <v>0</v>
      </c>
      <c r="P9" s="147">
        <f>M9+N9+O9</f>
        <v>0</v>
      </c>
      <c r="Q9" s="147">
        <f t="shared" si="0"/>
        <v>0</v>
      </c>
      <c r="R9" s="147">
        <f>SUM(R10:R15)</f>
        <v>0</v>
      </c>
      <c r="S9" s="147">
        <f t="shared" si="0"/>
        <v>14740560.25</v>
      </c>
      <c r="T9" s="147">
        <f>Q9+R9+S9</f>
        <v>14740560.25</v>
      </c>
      <c r="U9" s="147"/>
      <c r="V9" s="147"/>
      <c r="W9" s="147"/>
      <c r="X9" s="147"/>
      <c r="Y9" s="147">
        <f t="shared" si="0"/>
        <v>0</v>
      </c>
      <c r="Z9" s="147">
        <f>SUM(Z10:Z15)</f>
        <v>0</v>
      </c>
      <c r="AA9" s="147">
        <f t="shared" si="0"/>
        <v>1708287.7500000002</v>
      </c>
      <c r="AB9" s="147">
        <f>Y9+Z9+AA9</f>
        <v>1708287.7500000002</v>
      </c>
    </row>
    <row r="10" spans="1:28" ht="49.5" customHeight="1">
      <c r="A10" s="75"/>
      <c r="B10" s="196"/>
      <c r="C10" s="96">
        <v>1000</v>
      </c>
      <c r="D10" s="148" t="s">
        <v>83</v>
      </c>
      <c r="E10" s="149">
        <v>0</v>
      </c>
      <c r="F10" s="149">
        <v>0</v>
      </c>
      <c r="G10" s="149">
        <v>8000000</v>
      </c>
      <c r="H10" s="150">
        <f t="shared" ref="H10:H73" si="1">E10+F10+G10</f>
        <v>8000000</v>
      </c>
      <c r="I10" s="149">
        <v>0</v>
      </c>
      <c r="J10" s="149">
        <v>0</v>
      </c>
      <c r="K10" s="149">
        <v>0</v>
      </c>
      <c r="L10" s="150">
        <f t="shared" ref="L10:L73" si="2">I10+J10+K10</f>
        <v>0</v>
      </c>
      <c r="M10" s="149">
        <v>0</v>
      </c>
      <c r="N10" s="149">
        <v>0</v>
      </c>
      <c r="O10" s="149">
        <v>0</v>
      </c>
      <c r="P10" s="150">
        <f t="shared" ref="P10:P73" si="3">M10+N10+O10</f>
        <v>0</v>
      </c>
      <c r="Q10" s="149">
        <v>0</v>
      </c>
      <c r="R10" s="149">
        <v>0</v>
      </c>
      <c r="S10" s="149">
        <v>8000000</v>
      </c>
      <c r="T10" s="150">
        <f t="shared" ref="T10:T73" si="4">Q10+R10+S10</f>
        <v>8000000</v>
      </c>
      <c r="U10" s="150"/>
      <c r="V10" s="150"/>
      <c r="W10" s="150"/>
      <c r="X10" s="150"/>
      <c r="Y10" s="149">
        <f>+E10-I10-M10-Q10-U10</f>
        <v>0</v>
      </c>
      <c r="Z10" s="149">
        <f>+F10-J10-N10-R10-V10</f>
        <v>0</v>
      </c>
      <c r="AA10" s="149">
        <f t="shared" ref="AA10:AA29" si="5">+G10-K10-O10-S10</f>
        <v>0</v>
      </c>
      <c r="AB10" s="149">
        <f>+H10-L10-P10-T10-X10</f>
        <v>0</v>
      </c>
    </row>
    <row r="11" spans="1:28" ht="49.5" customHeight="1">
      <c r="A11" s="75"/>
      <c r="B11" s="196"/>
      <c r="C11" s="96">
        <v>2000</v>
      </c>
      <c r="D11" s="148" t="s">
        <v>84</v>
      </c>
      <c r="E11" s="149">
        <v>0</v>
      </c>
      <c r="F11" s="149">
        <v>0</v>
      </c>
      <c r="G11" s="149">
        <v>968653</v>
      </c>
      <c r="H11" s="150">
        <f t="shared" si="1"/>
        <v>968653</v>
      </c>
      <c r="I11" s="149">
        <v>0</v>
      </c>
      <c r="J11" s="149">
        <v>0</v>
      </c>
      <c r="K11" s="149">
        <v>0</v>
      </c>
      <c r="L11" s="150">
        <f t="shared" si="2"/>
        <v>0</v>
      </c>
      <c r="M11" s="149">
        <v>0</v>
      </c>
      <c r="N11" s="149">
        <v>0</v>
      </c>
      <c r="O11" s="149">
        <v>0</v>
      </c>
      <c r="P11" s="150">
        <f t="shared" si="3"/>
        <v>0</v>
      </c>
      <c r="Q11" s="149">
        <v>0</v>
      </c>
      <c r="R11" s="149">
        <v>0</v>
      </c>
      <c r="S11" s="149">
        <v>968652.99</v>
      </c>
      <c r="T11" s="150">
        <f t="shared" si="4"/>
        <v>968652.99</v>
      </c>
      <c r="U11" s="150"/>
      <c r="V11" s="150"/>
      <c r="W11" s="150"/>
      <c r="X11" s="150"/>
      <c r="Y11" s="149">
        <f t="shared" ref="Y11:Z70" si="6">+E11-I11-M11-Q11-U11</f>
        <v>0</v>
      </c>
      <c r="Z11" s="149">
        <f t="shared" si="6"/>
        <v>0</v>
      </c>
      <c r="AA11" s="149">
        <f t="shared" si="5"/>
        <v>1.0000000009313226E-2</v>
      </c>
      <c r="AB11" s="149">
        <f t="shared" ref="AB11:AB74" si="7">+H11-L11-P11-T11-X11</f>
        <v>1.0000000009313226E-2</v>
      </c>
    </row>
    <row r="12" spans="1:28" ht="49.5" customHeight="1">
      <c r="A12" s="75"/>
      <c r="B12" s="196"/>
      <c r="C12" s="96">
        <v>3000</v>
      </c>
      <c r="D12" s="148" t="s">
        <v>85</v>
      </c>
      <c r="E12" s="149">
        <v>0</v>
      </c>
      <c r="F12" s="149">
        <v>0</v>
      </c>
      <c r="G12" s="149">
        <v>5530195</v>
      </c>
      <c r="H12" s="150">
        <f t="shared" si="1"/>
        <v>5530195</v>
      </c>
      <c r="I12" s="149">
        <v>0</v>
      </c>
      <c r="J12" s="149">
        <v>0</v>
      </c>
      <c r="K12" s="149">
        <v>240000</v>
      </c>
      <c r="L12" s="150">
        <f t="shared" si="2"/>
        <v>240000</v>
      </c>
      <c r="M12" s="149">
        <v>0</v>
      </c>
      <c r="N12" s="149">
        <v>0</v>
      </c>
      <c r="O12" s="149">
        <v>0</v>
      </c>
      <c r="P12" s="150">
        <f t="shared" si="3"/>
        <v>0</v>
      </c>
      <c r="Q12" s="149">
        <v>0</v>
      </c>
      <c r="R12" s="149">
        <v>0</v>
      </c>
      <c r="S12" s="149">
        <v>5272381.51</v>
      </c>
      <c r="T12" s="150">
        <f t="shared" si="4"/>
        <v>5272381.51</v>
      </c>
      <c r="U12" s="150"/>
      <c r="V12" s="150"/>
      <c r="W12" s="150"/>
      <c r="X12" s="150"/>
      <c r="Y12" s="149">
        <f t="shared" si="6"/>
        <v>0</v>
      </c>
      <c r="Z12" s="149">
        <f t="shared" si="6"/>
        <v>0</v>
      </c>
      <c r="AA12" s="149">
        <f t="shared" si="5"/>
        <v>17813.490000000224</v>
      </c>
      <c r="AB12" s="149">
        <f t="shared" si="7"/>
        <v>17813.490000000224</v>
      </c>
    </row>
    <row r="13" spans="1:28" ht="54.95" customHeight="1">
      <c r="A13" s="75"/>
      <c r="B13" s="196"/>
      <c r="C13" s="96">
        <v>4000</v>
      </c>
      <c r="D13" s="151" t="s">
        <v>86</v>
      </c>
      <c r="E13" s="149">
        <v>0</v>
      </c>
      <c r="F13" s="149">
        <v>0</v>
      </c>
      <c r="G13" s="149">
        <v>0</v>
      </c>
      <c r="H13" s="150">
        <f t="shared" si="1"/>
        <v>0</v>
      </c>
      <c r="I13" s="149">
        <v>0</v>
      </c>
      <c r="J13" s="149">
        <v>0</v>
      </c>
      <c r="K13" s="149">
        <v>0</v>
      </c>
      <c r="L13" s="150">
        <f t="shared" si="2"/>
        <v>0</v>
      </c>
      <c r="M13" s="149">
        <v>0</v>
      </c>
      <c r="N13" s="149">
        <v>0</v>
      </c>
      <c r="O13" s="149">
        <v>0</v>
      </c>
      <c r="P13" s="150">
        <f t="shared" si="3"/>
        <v>0</v>
      </c>
      <c r="Q13" s="149">
        <v>0</v>
      </c>
      <c r="R13" s="149">
        <v>0</v>
      </c>
      <c r="S13" s="149">
        <v>0</v>
      </c>
      <c r="T13" s="150">
        <f t="shared" si="4"/>
        <v>0</v>
      </c>
      <c r="U13" s="150"/>
      <c r="V13" s="150"/>
      <c r="W13" s="150"/>
      <c r="X13" s="150"/>
      <c r="Y13" s="149">
        <f t="shared" si="6"/>
        <v>0</v>
      </c>
      <c r="Z13" s="149">
        <f t="shared" si="6"/>
        <v>0</v>
      </c>
      <c r="AA13" s="149">
        <f t="shared" si="5"/>
        <v>0</v>
      </c>
      <c r="AB13" s="149">
        <f t="shared" si="7"/>
        <v>0</v>
      </c>
    </row>
    <row r="14" spans="1:28" ht="49.5" customHeight="1">
      <c r="A14" s="75"/>
      <c r="B14" s="196"/>
      <c r="C14" s="96">
        <v>5000</v>
      </c>
      <c r="D14" s="148" t="s">
        <v>87</v>
      </c>
      <c r="E14" s="149">
        <v>0</v>
      </c>
      <c r="F14" s="149">
        <v>0</v>
      </c>
      <c r="G14" s="149">
        <v>500000</v>
      </c>
      <c r="H14" s="150">
        <f t="shared" si="1"/>
        <v>500000</v>
      </c>
      <c r="I14" s="149">
        <v>0</v>
      </c>
      <c r="J14" s="149">
        <v>0</v>
      </c>
      <c r="K14" s="149">
        <v>0</v>
      </c>
      <c r="L14" s="150">
        <f t="shared" si="2"/>
        <v>0</v>
      </c>
      <c r="M14" s="149">
        <v>0</v>
      </c>
      <c r="N14" s="149">
        <v>0</v>
      </c>
      <c r="O14" s="149">
        <v>0</v>
      </c>
      <c r="P14" s="150">
        <f t="shared" si="3"/>
        <v>0</v>
      </c>
      <c r="Q14" s="149">
        <v>0</v>
      </c>
      <c r="R14" s="149">
        <v>0</v>
      </c>
      <c r="S14" s="149">
        <v>499525.75</v>
      </c>
      <c r="T14" s="150">
        <f t="shared" si="4"/>
        <v>499525.75</v>
      </c>
      <c r="U14" s="150"/>
      <c r="V14" s="150"/>
      <c r="W14" s="150"/>
      <c r="X14" s="150"/>
      <c r="Y14" s="149">
        <f t="shared" si="6"/>
        <v>0</v>
      </c>
      <c r="Z14" s="149">
        <f t="shared" si="6"/>
        <v>0</v>
      </c>
      <c r="AA14" s="149">
        <f t="shared" si="5"/>
        <v>474.25</v>
      </c>
      <c r="AB14" s="149">
        <f t="shared" si="7"/>
        <v>474.25</v>
      </c>
    </row>
    <row r="15" spans="1:28" ht="49.5" customHeight="1">
      <c r="A15" s="75"/>
      <c r="B15" s="197"/>
      <c r="C15" s="96">
        <v>6000</v>
      </c>
      <c r="D15" s="148" t="s">
        <v>88</v>
      </c>
      <c r="E15" s="149">
        <v>0</v>
      </c>
      <c r="F15" s="149">
        <v>0</v>
      </c>
      <c r="G15" s="149">
        <v>1690000</v>
      </c>
      <c r="H15" s="150">
        <f t="shared" si="1"/>
        <v>1690000</v>
      </c>
      <c r="I15" s="149">
        <v>0</v>
      </c>
      <c r="J15" s="149">
        <v>0</v>
      </c>
      <c r="K15" s="149">
        <v>0</v>
      </c>
      <c r="L15" s="150">
        <f t="shared" si="2"/>
        <v>0</v>
      </c>
      <c r="M15" s="149">
        <v>0</v>
      </c>
      <c r="N15" s="149">
        <v>0</v>
      </c>
      <c r="O15" s="149">
        <v>0</v>
      </c>
      <c r="P15" s="150">
        <f t="shared" si="3"/>
        <v>0</v>
      </c>
      <c r="Q15" s="149">
        <v>0</v>
      </c>
      <c r="R15" s="149">
        <v>0</v>
      </c>
      <c r="S15" s="149">
        <v>0</v>
      </c>
      <c r="T15" s="150">
        <f t="shared" si="4"/>
        <v>0</v>
      </c>
      <c r="U15" s="150"/>
      <c r="V15" s="150"/>
      <c r="W15" s="150"/>
      <c r="X15" s="150"/>
      <c r="Y15" s="149">
        <f t="shared" si="6"/>
        <v>0</v>
      </c>
      <c r="Z15" s="149">
        <f t="shared" si="6"/>
        <v>0</v>
      </c>
      <c r="AA15" s="149">
        <f t="shared" si="5"/>
        <v>1690000</v>
      </c>
      <c r="AB15" s="149">
        <f t="shared" si="7"/>
        <v>1690000</v>
      </c>
    </row>
    <row r="16" spans="1:28" ht="64.5" customHeight="1">
      <c r="A16" s="68"/>
      <c r="B16" s="195">
        <v>2</v>
      </c>
      <c r="C16" s="85"/>
      <c r="D16" s="152" t="s">
        <v>89</v>
      </c>
      <c r="E16" s="153">
        <f>SUM(E17:E22)</f>
        <v>19344705.93</v>
      </c>
      <c r="F16" s="153">
        <f>SUM(F17:F22)</f>
        <v>11913000</v>
      </c>
      <c r="G16" s="153">
        <f t="shared" ref="G16:AA16" si="8">SUM(G17:G22)</f>
        <v>30000000</v>
      </c>
      <c r="H16" s="147">
        <f t="shared" si="1"/>
        <v>61257705.93</v>
      </c>
      <c r="I16" s="153">
        <f t="shared" si="8"/>
        <v>316743.36</v>
      </c>
      <c r="J16" s="153">
        <f>SUM(J17:J22)</f>
        <v>0</v>
      </c>
      <c r="K16" s="153">
        <f t="shared" si="8"/>
        <v>0</v>
      </c>
      <c r="L16" s="147">
        <f t="shared" si="2"/>
        <v>316743.36</v>
      </c>
      <c r="M16" s="153">
        <f t="shared" si="8"/>
        <v>0</v>
      </c>
      <c r="N16" s="153">
        <f>SUM(N17:N22)</f>
        <v>0</v>
      </c>
      <c r="O16" s="153">
        <f t="shared" si="8"/>
        <v>0</v>
      </c>
      <c r="P16" s="147">
        <f t="shared" si="3"/>
        <v>0</v>
      </c>
      <c r="Q16" s="153">
        <f t="shared" si="8"/>
        <v>18646196.149999999</v>
      </c>
      <c r="R16" s="153">
        <f>SUM(R17:R22)</f>
        <v>11913000</v>
      </c>
      <c r="S16" s="153">
        <f t="shared" si="8"/>
        <v>30000000</v>
      </c>
      <c r="T16" s="147">
        <f t="shared" si="4"/>
        <v>60559196.149999999</v>
      </c>
      <c r="U16" s="147">
        <f>SUM(U17:U22)</f>
        <v>134738.07999999999</v>
      </c>
      <c r="V16" s="147">
        <f t="shared" ref="V16:X16" si="9">SUM(V17:V22)</f>
        <v>0</v>
      </c>
      <c r="W16" s="147">
        <f t="shared" si="9"/>
        <v>0</v>
      </c>
      <c r="X16" s="147">
        <f t="shared" si="9"/>
        <v>134738.07999999999</v>
      </c>
      <c r="Y16" s="153">
        <f t="shared" si="8"/>
        <v>247028.33999999994</v>
      </c>
      <c r="Z16" s="153">
        <f>SUM(Z17:Z22)</f>
        <v>0</v>
      </c>
      <c r="AA16" s="153">
        <f t="shared" si="8"/>
        <v>0</v>
      </c>
      <c r="AB16" s="147">
        <f>Y16+Z16+AA16</f>
        <v>247028.33999999994</v>
      </c>
    </row>
    <row r="17" spans="1:28" ht="49.5" customHeight="1">
      <c r="A17" s="68"/>
      <c r="B17" s="196"/>
      <c r="C17" s="96">
        <v>1000</v>
      </c>
      <c r="D17" s="148" t="s">
        <v>83</v>
      </c>
      <c r="E17" s="149">
        <v>0</v>
      </c>
      <c r="F17" s="149">
        <v>0</v>
      </c>
      <c r="G17" s="149">
        <v>30000000</v>
      </c>
      <c r="H17" s="150">
        <f t="shared" si="1"/>
        <v>30000000</v>
      </c>
      <c r="I17" s="149">
        <v>0</v>
      </c>
      <c r="J17" s="149">
        <v>0</v>
      </c>
      <c r="K17" s="149">
        <v>0</v>
      </c>
      <c r="L17" s="150">
        <f t="shared" si="2"/>
        <v>0</v>
      </c>
      <c r="M17" s="149">
        <v>0</v>
      </c>
      <c r="N17" s="149">
        <v>0</v>
      </c>
      <c r="O17" s="149">
        <v>0</v>
      </c>
      <c r="P17" s="150">
        <f t="shared" si="3"/>
        <v>0</v>
      </c>
      <c r="Q17" s="149">
        <v>0</v>
      </c>
      <c r="R17" s="149">
        <v>0</v>
      </c>
      <c r="S17" s="149">
        <v>30000000</v>
      </c>
      <c r="T17" s="150">
        <f t="shared" si="4"/>
        <v>30000000</v>
      </c>
      <c r="U17" s="150"/>
      <c r="V17" s="150"/>
      <c r="W17" s="150"/>
      <c r="X17" s="150">
        <f>+U17+V17+W17</f>
        <v>0</v>
      </c>
      <c r="Y17" s="149">
        <f t="shared" si="6"/>
        <v>0</v>
      </c>
      <c r="Z17" s="149">
        <f t="shared" si="6"/>
        <v>0</v>
      </c>
      <c r="AA17" s="149">
        <f t="shared" si="5"/>
        <v>0</v>
      </c>
      <c r="AB17" s="150">
        <f t="shared" si="7"/>
        <v>0</v>
      </c>
    </row>
    <row r="18" spans="1:28" ht="49.5" customHeight="1">
      <c r="A18" s="68"/>
      <c r="B18" s="196"/>
      <c r="C18" s="96">
        <v>2000</v>
      </c>
      <c r="D18" s="148" t="s">
        <v>84</v>
      </c>
      <c r="E18" s="149">
        <v>22250</v>
      </c>
      <c r="F18" s="149">
        <v>0</v>
      </c>
      <c r="G18" s="149">
        <v>0</v>
      </c>
      <c r="H18" s="150">
        <f t="shared" si="1"/>
        <v>22250</v>
      </c>
      <c r="I18" s="149">
        <v>0</v>
      </c>
      <c r="J18" s="149">
        <v>0</v>
      </c>
      <c r="K18" s="149">
        <v>0</v>
      </c>
      <c r="L18" s="150">
        <f t="shared" si="2"/>
        <v>0</v>
      </c>
      <c r="M18" s="149">
        <v>0</v>
      </c>
      <c r="N18" s="149">
        <v>0</v>
      </c>
      <c r="O18" s="149">
        <v>0</v>
      </c>
      <c r="P18" s="150">
        <f t="shared" si="3"/>
        <v>0</v>
      </c>
      <c r="Q18" s="149">
        <v>21899</v>
      </c>
      <c r="R18" s="149">
        <v>0</v>
      </c>
      <c r="S18" s="149">
        <v>0</v>
      </c>
      <c r="T18" s="150">
        <f t="shared" si="4"/>
        <v>21899</v>
      </c>
      <c r="U18" s="150">
        <v>0</v>
      </c>
      <c r="V18" s="150"/>
      <c r="W18" s="150"/>
      <c r="X18" s="150">
        <f t="shared" ref="X18:X22" si="10">+U18+V18+W18</f>
        <v>0</v>
      </c>
      <c r="Y18" s="149">
        <f t="shared" si="6"/>
        <v>351</v>
      </c>
      <c r="Z18" s="149">
        <f t="shared" si="6"/>
        <v>0</v>
      </c>
      <c r="AA18" s="149">
        <f t="shared" si="5"/>
        <v>0</v>
      </c>
      <c r="AB18" s="150">
        <f t="shared" si="7"/>
        <v>351</v>
      </c>
    </row>
    <row r="19" spans="1:28" ht="49.5" customHeight="1">
      <c r="A19" s="68"/>
      <c r="B19" s="196"/>
      <c r="C19" s="96">
        <v>3000</v>
      </c>
      <c r="D19" s="148" t="s">
        <v>85</v>
      </c>
      <c r="E19" s="149">
        <v>12648740.93</v>
      </c>
      <c r="F19" s="149">
        <v>11913000</v>
      </c>
      <c r="G19" s="149">
        <v>0</v>
      </c>
      <c r="H19" s="150">
        <f t="shared" si="1"/>
        <v>24561740.93</v>
      </c>
      <c r="I19" s="149">
        <v>0</v>
      </c>
      <c r="J19" s="149">
        <v>0</v>
      </c>
      <c r="K19" s="149">
        <v>0</v>
      </c>
      <c r="L19" s="150">
        <f t="shared" si="2"/>
        <v>0</v>
      </c>
      <c r="M19" s="149">
        <v>0</v>
      </c>
      <c r="N19" s="149">
        <v>0</v>
      </c>
      <c r="O19" s="149">
        <v>0</v>
      </c>
      <c r="P19" s="150">
        <f t="shared" si="3"/>
        <v>0</v>
      </c>
      <c r="Q19" s="149">
        <v>12648740.93</v>
      </c>
      <c r="R19" s="149">
        <v>11913000</v>
      </c>
      <c r="S19" s="149">
        <v>0</v>
      </c>
      <c r="T19" s="150">
        <f t="shared" si="4"/>
        <v>24561740.93</v>
      </c>
      <c r="U19" s="150">
        <v>0</v>
      </c>
      <c r="V19" s="150">
        <v>0</v>
      </c>
      <c r="W19" s="150">
        <v>0</v>
      </c>
      <c r="X19" s="150">
        <f t="shared" si="10"/>
        <v>0</v>
      </c>
      <c r="Y19" s="149">
        <f t="shared" si="6"/>
        <v>0</v>
      </c>
      <c r="Z19" s="149">
        <f t="shared" si="6"/>
        <v>0</v>
      </c>
      <c r="AA19" s="149">
        <f t="shared" si="5"/>
        <v>0</v>
      </c>
      <c r="AB19" s="150">
        <f t="shared" si="7"/>
        <v>0</v>
      </c>
    </row>
    <row r="20" spans="1:28" ht="54.95" customHeight="1">
      <c r="A20" s="68"/>
      <c r="B20" s="196"/>
      <c r="C20" s="96">
        <v>4000</v>
      </c>
      <c r="D20" s="148" t="s">
        <v>86</v>
      </c>
      <c r="E20" s="149">
        <v>0</v>
      </c>
      <c r="F20" s="149">
        <v>0</v>
      </c>
      <c r="G20" s="149">
        <v>0</v>
      </c>
      <c r="H20" s="150">
        <f t="shared" si="1"/>
        <v>0</v>
      </c>
      <c r="I20" s="149">
        <v>0</v>
      </c>
      <c r="J20" s="149">
        <v>0</v>
      </c>
      <c r="K20" s="149">
        <v>0</v>
      </c>
      <c r="L20" s="150">
        <f t="shared" si="2"/>
        <v>0</v>
      </c>
      <c r="M20" s="149">
        <v>0</v>
      </c>
      <c r="N20" s="149">
        <v>0</v>
      </c>
      <c r="O20" s="149">
        <v>0</v>
      </c>
      <c r="P20" s="150">
        <f t="shared" si="3"/>
        <v>0</v>
      </c>
      <c r="Q20" s="149">
        <v>0</v>
      </c>
      <c r="R20" s="149">
        <v>0</v>
      </c>
      <c r="S20" s="149">
        <v>0</v>
      </c>
      <c r="T20" s="150">
        <f t="shared" si="4"/>
        <v>0</v>
      </c>
      <c r="U20" s="150"/>
      <c r="V20" s="150"/>
      <c r="W20" s="150"/>
      <c r="X20" s="150">
        <f t="shared" si="10"/>
        <v>0</v>
      </c>
      <c r="Y20" s="149">
        <f t="shared" si="6"/>
        <v>0</v>
      </c>
      <c r="Z20" s="149">
        <f t="shared" si="6"/>
        <v>0</v>
      </c>
      <c r="AA20" s="149">
        <f t="shared" si="5"/>
        <v>0</v>
      </c>
      <c r="AB20" s="150">
        <f t="shared" si="7"/>
        <v>0</v>
      </c>
    </row>
    <row r="21" spans="1:28" s="157" customFormat="1" ht="66" customHeight="1">
      <c r="A21" s="154"/>
      <c r="B21" s="196"/>
      <c r="C21" s="130">
        <v>5000</v>
      </c>
      <c r="D21" s="155" t="s">
        <v>87</v>
      </c>
      <c r="E21" s="156">
        <v>6673715</v>
      </c>
      <c r="F21" s="156">
        <v>0</v>
      </c>
      <c r="G21" s="156">
        <v>0</v>
      </c>
      <c r="H21" s="150">
        <f t="shared" si="1"/>
        <v>6673715</v>
      </c>
      <c r="I21" s="156">
        <v>316743.36</v>
      </c>
      <c r="J21" s="156">
        <v>0</v>
      </c>
      <c r="K21" s="156">
        <v>0</v>
      </c>
      <c r="L21" s="150">
        <f t="shared" si="2"/>
        <v>316743.36</v>
      </c>
      <c r="M21" s="156">
        <v>0</v>
      </c>
      <c r="N21" s="156">
        <v>0</v>
      </c>
      <c r="O21" s="156">
        <v>0</v>
      </c>
      <c r="P21" s="150">
        <f t="shared" si="3"/>
        <v>0</v>
      </c>
      <c r="Q21" s="156">
        <v>5975556.2199999997</v>
      </c>
      <c r="R21" s="156">
        <v>0</v>
      </c>
      <c r="S21" s="156">
        <v>0</v>
      </c>
      <c r="T21" s="150">
        <f t="shared" si="4"/>
        <v>5975556.2199999997</v>
      </c>
      <c r="U21" s="150">
        <v>134738.07999999999</v>
      </c>
      <c r="V21" s="150"/>
      <c r="W21" s="150"/>
      <c r="X21" s="150">
        <f t="shared" si="10"/>
        <v>134738.07999999999</v>
      </c>
      <c r="Y21" s="156">
        <f t="shared" si="6"/>
        <v>246677.33999999994</v>
      </c>
      <c r="Z21" s="156">
        <f t="shared" si="6"/>
        <v>0</v>
      </c>
      <c r="AA21" s="156">
        <f t="shared" si="5"/>
        <v>0</v>
      </c>
      <c r="AB21" s="150">
        <f t="shared" si="7"/>
        <v>246677.33999999994</v>
      </c>
    </row>
    <row r="22" spans="1:28" ht="49.5" customHeight="1">
      <c r="A22" s="68"/>
      <c r="B22" s="197"/>
      <c r="C22" s="96">
        <v>6000</v>
      </c>
      <c r="D22" s="148" t="s">
        <v>88</v>
      </c>
      <c r="E22" s="149">
        <v>0</v>
      </c>
      <c r="F22" s="149">
        <v>0</v>
      </c>
      <c r="G22" s="149">
        <v>0</v>
      </c>
      <c r="H22" s="150">
        <f t="shared" si="1"/>
        <v>0</v>
      </c>
      <c r="I22" s="149">
        <v>0</v>
      </c>
      <c r="J22" s="149">
        <v>0</v>
      </c>
      <c r="K22" s="149">
        <v>0</v>
      </c>
      <c r="L22" s="150">
        <f t="shared" si="2"/>
        <v>0</v>
      </c>
      <c r="M22" s="149">
        <v>0</v>
      </c>
      <c r="N22" s="149">
        <v>0</v>
      </c>
      <c r="O22" s="149">
        <v>0</v>
      </c>
      <c r="P22" s="150">
        <f t="shared" si="3"/>
        <v>0</v>
      </c>
      <c r="Q22" s="149">
        <v>0</v>
      </c>
      <c r="R22" s="149">
        <v>0</v>
      </c>
      <c r="S22" s="149">
        <v>0</v>
      </c>
      <c r="T22" s="150">
        <f t="shared" si="4"/>
        <v>0</v>
      </c>
      <c r="U22" s="150"/>
      <c r="V22" s="150"/>
      <c r="W22" s="150"/>
      <c r="X22" s="150">
        <f t="shared" si="10"/>
        <v>0</v>
      </c>
      <c r="Y22" s="149">
        <f t="shared" si="6"/>
        <v>0</v>
      </c>
      <c r="Z22" s="149">
        <f t="shared" si="6"/>
        <v>0</v>
      </c>
      <c r="AA22" s="149">
        <f t="shared" si="5"/>
        <v>0</v>
      </c>
      <c r="AB22" s="150">
        <f t="shared" si="7"/>
        <v>0</v>
      </c>
    </row>
    <row r="23" spans="1:28" ht="64.5" customHeight="1">
      <c r="A23" s="68"/>
      <c r="B23" s="195">
        <v>3</v>
      </c>
      <c r="C23" s="85"/>
      <c r="D23" s="152" t="s">
        <v>90</v>
      </c>
      <c r="E23" s="153">
        <f>SUM(E24:E29)</f>
        <v>20418159.800000001</v>
      </c>
      <c r="F23" s="153">
        <f>SUM(F24:F29)</f>
        <v>5005000</v>
      </c>
      <c r="G23" s="153">
        <f t="shared" ref="G23:AA23" si="11">SUM(G24:G29)</f>
        <v>0</v>
      </c>
      <c r="H23" s="147">
        <f t="shared" si="1"/>
        <v>25423159.800000001</v>
      </c>
      <c r="I23" s="153">
        <f t="shared" si="11"/>
        <v>0</v>
      </c>
      <c r="J23" s="153">
        <f>SUM(J24:J29)</f>
        <v>0</v>
      </c>
      <c r="K23" s="153">
        <f t="shared" si="11"/>
        <v>0</v>
      </c>
      <c r="L23" s="147">
        <f t="shared" si="2"/>
        <v>0</v>
      </c>
      <c r="M23" s="153">
        <f t="shared" si="11"/>
        <v>0</v>
      </c>
      <c r="N23" s="153">
        <f>SUM(N24:N29)</f>
        <v>0</v>
      </c>
      <c r="O23" s="153">
        <f t="shared" si="11"/>
        <v>0</v>
      </c>
      <c r="P23" s="147">
        <f t="shared" si="3"/>
        <v>0</v>
      </c>
      <c r="Q23" s="153">
        <f t="shared" si="11"/>
        <v>20092630.619999997</v>
      </c>
      <c r="R23" s="153">
        <f>SUM(R24:R29)</f>
        <v>5005000</v>
      </c>
      <c r="S23" s="153">
        <f t="shared" si="11"/>
        <v>0</v>
      </c>
      <c r="T23" s="147">
        <f t="shared" si="4"/>
        <v>25097630.619999997</v>
      </c>
      <c r="U23" s="147">
        <f>SUM(U24:U29)</f>
        <v>0</v>
      </c>
      <c r="V23" s="147">
        <f t="shared" ref="V23:X23" si="12">SUM(V24:V29)</f>
        <v>0</v>
      </c>
      <c r="W23" s="147">
        <f t="shared" si="12"/>
        <v>0</v>
      </c>
      <c r="X23" s="147">
        <f t="shared" si="12"/>
        <v>0</v>
      </c>
      <c r="Y23" s="153">
        <f t="shared" si="11"/>
        <v>325529.18000000255</v>
      </c>
      <c r="Z23" s="153">
        <f>SUM(Z24:Z29)</f>
        <v>0</v>
      </c>
      <c r="AA23" s="153">
        <f t="shared" si="11"/>
        <v>0</v>
      </c>
      <c r="AB23" s="147">
        <f>Y23+Z23+AA23</f>
        <v>325529.18000000255</v>
      </c>
    </row>
    <row r="24" spans="1:28" ht="49.5" customHeight="1">
      <c r="A24" s="68"/>
      <c r="B24" s="196"/>
      <c r="C24" s="96">
        <v>1000</v>
      </c>
      <c r="D24" s="151" t="s">
        <v>83</v>
      </c>
      <c r="E24" s="149">
        <v>0</v>
      </c>
      <c r="F24" s="149">
        <v>0</v>
      </c>
      <c r="G24" s="149">
        <v>0</v>
      </c>
      <c r="H24" s="150">
        <f t="shared" si="1"/>
        <v>0</v>
      </c>
      <c r="I24" s="149">
        <v>0</v>
      </c>
      <c r="J24" s="149">
        <v>0</v>
      </c>
      <c r="K24" s="149">
        <v>0</v>
      </c>
      <c r="L24" s="150">
        <f t="shared" si="2"/>
        <v>0</v>
      </c>
      <c r="M24" s="149">
        <v>0</v>
      </c>
      <c r="N24" s="149">
        <v>0</v>
      </c>
      <c r="O24" s="149">
        <v>0</v>
      </c>
      <c r="P24" s="150">
        <f t="shared" si="3"/>
        <v>0</v>
      </c>
      <c r="Q24" s="149">
        <v>0</v>
      </c>
      <c r="R24" s="149">
        <v>0</v>
      </c>
      <c r="S24" s="149">
        <v>0</v>
      </c>
      <c r="T24" s="150">
        <f t="shared" si="4"/>
        <v>0</v>
      </c>
      <c r="U24" s="150"/>
      <c r="V24" s="150"/>
      <c r="W24" s="150"/>
      <c r="X24" s="150">
        <f>+U24+V24+W24</f>
        <v>0</v>
      </c>
      <c r="Y24" s="149">
        <f t="shared" si="6"/>
        <v>0</v>
      </c>
      <c r="Z24" s="149">
        <f t="shared" si="6"/>
        <v>0</v>
      </c>
      <c r="AA24" s="149">
        <f t="shared" si="5"/>
        <v>0</v>
      </c>
      <c r="AB24" s="150">
        <f t="shared" si="7"/>
        <v>0</v>
      </c>
    </row>
    <row r="25" spans="1:28" ht="49.5" customHeight="1">
      <c r="A25" s="68"/>
      <c r="B25" s="196"/>
      <c r="C25" s="96">
        <v>2000</v>
      </c>
      <c r="D25" s="151" t="s">
        <v>84</v>
      </c>
      <c r="E25" s="149">
        <v>287966</v>
      </c>
      <c r="F25" s="149">
        <v>0</v>
      </c>
      <c r="G25" s="149">
        <v>0</v>
      </c>
      <c r="H25" s="150">
        <f t="shared" si="1"/>
        <v>287966</v>
      </c>
      <c r="I25" s="149">
        <v>0</v>
      </c>
      <c r="J25" s="149">
        <v>0</v>
      </c>
      <c r="K25" s="149">
        <v>0</v>
      </c>
      <c r="L25" s="150">
        <f t="shared" si="2"/>
        <v>0</v>
      </c>
      <c r="M25" s="149">
        <v>0</v>
      </c>
      <c r="N25" s="149">
        <v>0</v>
      </c>
      <c r="O25" s="149">
        <v>0</v>
      </c>
      <c r="P25" s="150">
        <f t="shared" si="3"/>
        <v>0</v>
      </c>
      <c r="Q25" s="149">
        <v>283845.40999999997</v>
      </c>
      <c r="R25" s="149">
        <v>0</v>
      </c>
      <c r="S25" s="149">
        <v>0</v>
      </c>
      <c r="T25" s="150">
        <f t="shared" si="4"/>
        <v>283845.40999999997</v>
      </c>
      <c r="U25" s="150"/>
      <c r="V25" s="150"/>
      <c r="W25" s="150"/>
      <c r="X25" s="150">
        <f t="shared" ref="X25:X29" si="13">+U25+V25+W25</f>
        <v>0</v>
      </c>
      <c r="Y25" s="149">
        <f t="shared" si="6"/>
        <v>4120.5900000000256</v>
      </c>
      <c r="Z25" s="149">
        <f t="shared" si="6"/>
        <v>0</v>
      </c>
      <c r="AA25" s="149">
        <f t="shared" si="5"/>
        <v>0</v>
      </c>
      <c r="AB25" s="150">
        <f t="shared" si="7"/>
        <v>4120.5900000000256</v>
      </c>
    </row>
    <row r="26" spans="1:28" ht="49.5" customHeight="1">
      <c r="A26" s="68"/>
      <c r="B26" s="196"/>
      <c r="C26" s="96">
        <v>3000</v>
      </c>
      <c r="D26" s="148" t="s">
        <v>85</v>
      </c>
      <c r="E26" s="149">
        <v>19634693.800000001</v>
      </c>
      <c r="F26" s="149">
        <v>5005000</v>
      </c>
      <c r="G26" s="149">
        <v>0</v>
      </c>
      <c r="H26" s="150">
        <f t="shared" si="1"/>
        <v>24639693.800000001</v>
      </c>
      <c r="I26" s="149">
        <v>0</v>
      </c>
      <c r="J26" s="149">
        <v>0</v>
      </c>
      <c r="K26" s="149">
        <v>0</v>
      </c>
      <c r="L26" s="150">
        <f t="shared" si="2"/>
        <v>0</v>
      </c>
      <c r="M26" s="149">
        <v>0</v>
      </c>
      <c r="N26" s="149">
        <v>0</v>
      </c>
      <c r="O26" s="149">
        <v>0</v>
      </c>
      <c r="P26" s="150">
        <f t="shared" si="3"/>
        <v>0</v>
      </c>
      <c r="Q26" s="149">
        <v>19484696.579999998</v>
      </c>
      <c r="R26" s="149">
        <v>5005000</v>
      </c>
      <c r="S26" s="149">
        <v>0</v>
      </c>
      <c r="T26" s="150">
        <f t="shared" si="4"/>
        <v>24489696.579999998</v>
      </c>
      <c r="U26" s="150">
        <v>0</v>
      </c>
      <c r="V26" s="150"/>
      <c r="W26" s="150"/>
      <c r="X26" s="150">
        <f t="shared" si="13"/>
        <v>0</v>
      </c>
      <c r="Y26" s="149">
        <f t="shared" si="6"/>
        <v>149997.22000000253</v>
      </c>
      <c r="Z26" s="149">
        <f t="shared" si="6"/>
        <v>0</v>
      </c>
      <c r="AA26" s="149">
        <f t="shared" si="5"/>
        <v>0</v>
      </c>
      <c r="AB26" s="150">
        <f t="shared" si="7"/>
        <v>149997.22000000253</v>
      </c>
    </row>
    <row r="27" spans="1:28" ht="54.95" customHeight="1">
      <c r="A27" s="68"/>
      <c r="B27" s="196"/>
      <c r="C27" s="96">
        <v>4000</v>
      </c>
      <c r="D27" s="151" t="s">
        <v>86</v>
      </c>
      <c r="E27" s="149">
        <v>487500</v>
      </c>
      <c r="F27" s="149">
        <v>0</v>
      </c>
      <c r="G27" s="149">
        <v>0</v>
      </c>
      <c r="H27" s="150">
        <f t="shared" si="1"/>
        <v>487500</v>
      </c>
      <c r="I27" s="149">
        <v>0</v>
      </c>
      <c r="J27" s="149">
        <v>0</v>
      </c>
      <c r="K27" s="149">
        <v>0</v>
      </c>
      <c r="L27" s="150">
        <f t="shared" si="2"/>
        <v>0</v>
      </c>
      <c r="M27" s="149">
        <v>0</v>
      </c>
      <c r="N27" s="149">
        <v>0</v>
      </c>
      <c r="O27" s="149">
        <v>0</v>
      </c>
      <c r="P27" s="150">
        <f t="shared" si="3"/>
        <v>0</v>
      </c>
      <c r="Q27" s="149">
        <v>324088.63</v>
      </c>
      <c r="R27" s="149">
        <v>0</v>
      </c>
      <c r="S27" s="149">
        <v>0</v>
      </c>
      <c r="T27" s="150">
        <f t="shared" si="4"/>
        <v>324088.63</v>
      </c>
      <c r="U27" s="150">
        <v>0</v>
      </c>
      <c r="V27" s="150"/>
      <c r="W27" s="150"/>
      <c r="X27" s="150">
        <f t="shared" si="13"/>
        <v>0</v>
      </c>
      <c r="Y27" s="149">
        <f t="shared" si="6"/>
        <v>163411.37</v>
      </c>
      <c r="Z27" s="149">
        <f t="shared" si="6"/>
        <v>0</v>
      </c>
      <c r="AA27" s="149">
        <f t="shared" si="5"/>
        <v>0</v>
      </c>
      <c r="AB27" s="150">
        <f t="shared" si="7"/>
        <v>163411.37</v>
      </c>
    </row>
    <row r="28" spans="1:28" ht="49.5" customHeight="1">
      <c r="A28" s="68"/>
      <c r="B28" s="196"/>
      <c r="C28" s="96">
        <v>5000</v>
      </c>
      <c r="D28" s="151" t="s">
        <v>87</v>
      </c>
      <c r="E28" s="149">
        <v>8000</v>
      </c>
      <c r="F28" s="149">
        <v>0</v>
      </c>
      <c r="G28" s="149">
        <v>0</v>
      </c>
      <c r="H28" s="150">
        <f t="shared" si="1"/>
        <v>8000</v>
      </c>
      <c r="I28" s="149">
        <v>0</v>
      </c>
      <c r="J28" s="149">
        <v>0</v>
      </c>
      <c r="K28" s="149">
        <v>0</v>
      </c>
      <c r="L28" s="150">
        <f t="shared" si="2"/>
        <v>0</v>
      </c>
      <c r="M28" s="149">
        <v>0</v>
      </c>
      <c r="N28" s="149">
        <v>0</v>
      </c>
      <c r="O28" s="149">
        <v>0</v>
      </c>
      <c r="P28" s="150">
        <f t="shared" si="3"/>
        <v>0</v>
      </c>
      <c r="Q28" s="149">
        <v>0</v>
      </c>
      <c r="R28" s="149">
        <v>0</v>
      </c>
      <c r="S28" s="149">
        <v>0</v>
      </c>
      <c r="T28" s="150">
        <f t="shared" si="4"/>
        <v>0</v>
      </c>
      <c r="U28" s="150"/>
      <c r="V28" s="150"/>
      <c r="W28" s="150"/>
      <c r="X28" s="150">
        <f t="shared" si="13"/>
        <v>0</v>
      </c>
      <c r="Y28" s="149">
        <f t="shared" si="6"/>
        <v>8000</v>
      </c>
      <c r="Z28" s="149">
        <f t="shared" si="6"/>
        <v>0</v>
      </c>
      <c r="AA28" s="149">
        <f t="shared" si="5"/>
        <v>0</v>
      </c>
      <c r="AB28" s="150">
        <f t="shared" si="7"/>
        <v>8000</v>
      </c>
    </row>
    <row r="29" spans="1:28" ht="49.5" customHeight="1">
      <c r="A29" s="68"/>
      <c r="B29" s="197"/>
      <c r="C29" s="96">
        <v>6000</v>
      </c>
      <c r="D29" s="151" t="s">
        <v>88</v>
      </c>
      <c r="E29" s="149">
        <v>0</v>
      </c>
      <c r="F29" s="149">
        <v>0</v>
      </c>
      <c r="G29" s="149">
        <v>0</v>
      </c>
      <c r="H29" s="150">
        <f t="shared" si="1"/>
        <v>0</v>
      </c>
      <c r="I29" s="149">
        <v>0</v>
      </c>
      <c r="J29" s="149">
        <v>0</v>
      </c>
      <c r="K29" s="149">
        <v>0</v>
      </c>
      <c r="L29" s="150">
        <f t="shared" si="2"/>
        <v>0</v>
      </c>
      <c r="M29" s="149">
        <v>0</v>
      </c>
      <c r="N29" s="149">
        <v>0</v>
      </c>
      <c r="O29" s="149">
        <v>0</v>
      </c>
      <c r="P29" s="150">
        <f t="shared" si="3"/>
        <v>0</v>
      </c>
      <c r="Q29" s="149">
        <v>0</v>
      </c>
      <c r="R29" s="149">
        <v>0</v>
      </c>
      <c r="S29" s="149">
        <v>0</v>
      </c>
      <c r="T29" s="150">
        <f t="shared" si="4"/>
        <v>0</v>
      </c>
      <c r="U29" s="150"/>
      <c r="V29" s="150"/>
      <c r="W29" s="150"/>
      <c r="X29" s="150">
        <f t="shared" si="13"/>
        <v>0</v>
      </c>
      <c r="Y29" s="149">
        <f t="shared" si="6"/>
        <v>0</v>
      </c>
      <c r="Z29" s="149">
        <f t="shared" si="6"/>
        <v>0</v>
      </c>
      <c r="AA29" s="149">
        <f t="shared" si="5"/>
        <v>0</v>
      </c>
      <c r="AB29" s="150">
        <f t="shared" si="7"/>
        <v>0</v>
      </c>
    </row>
    <row r="30" spans="1:28" ht="64.5" customHeight="1">
      <c r="A30" s="68"/>
      <c r="B30" s="195">
        <v>4</v>
      </c>
      <c r="C30" s="85"/>
      <c r="D30" s="152" t="s">
        <v>108</v>
      </c>
      <c r="E30" s="153">
        <f>SUM(E31:E36)</f>
        <v>4325065.8</v>
      </c>
      <c r="F30" s="153">
        <f>SUM(F31:F36)</f>
        <v>0</v>
      </c>
      <c r="G30" s="153">
        <f t="shared" ref="G30:AA30" si="14">SUM(G31:G36)</f>
        <v>0</v>
      </c>
      <c r="H30" s="147">
        <f t="shared" si="1"/>
        <v>4325065.8</v>
      </c>
      <c r="I30" s="153">
        <f t="shared" si="14"/>
        <v>0</v>
      </c>
      <c r="J30" s="153">
        <f>SUM(J31:J36)</f>
        <v>0</v>
      </c>
      <c r="K30" s="153">
        <f t="shared" si="14"/>
        <v>0</v>
      </c>
      <c r="L30" s="147">
        <f t="shared" si="2"/>
        <v>0</v>
      </c>
      <c r="M30" s="153">
        <f t="shared" si="14"/>
        <v>0</v>
      </c>
      <c r="N30" s="153">
        <f>SUM(N31:N36)</f>
        <v>0</v>
      </c>
      <c r="O30" s="153">
        <f t="shared" si="14"/>
        <v>0</v>
      </c>
      <c r="P30" s="147">
        <f t="shared" si="3"/>
        <v>0</v>
      </c>
      <c r="Q30" s="153">
        <f t="shared" si="14"/>
        <v>4325065.8</v>
      </c>
      <c r="R30" s="153">
        <f>SUM(R31:R36)</f>
        <v>0</v>
      </c>
      <c r="S30" s="153">
        <f t="shared" si="14"/>
        <v>0</v>
      </c>
      <c r="T30" s="147">
        <f t="shared" si="4"/>
        <v>4325065.8</v>
      </c>
      <c r="U30" s="147"/>
      <c r="V30" s="147"/>
      <c r="W30" s="147"/>
      <c r="X30" s="147"/>
      <c r="Y30" s="153">
        <f t="shared" si="14"/>
        <v>0</v>
      </c>
      <c r="Z30" s="153">
        <f>SUM(Z31:Z36)</f>
        <v>0</v>
      </c>
      <c r="AA30" s="153">
        <f t="shared" si="14"/>
        <v>0</v>
      </c>
      <c r="AB30" s="147">
        <f>Y30+Z30+AA30</f>
        <v>0</v>
      </c>
    </row>
    <row r="31" spans="1:28" ht="49.5" customHeight="1">
      <c r="A31" s="68"/>
      <c r="B31" s="196"/>
      <c r="C31" s="96">
        <v>1000</v>
      </c>
      <c r="D31" s="151" t="s">
        <v>83</v>
      </c>
      <c r="E31" s="149">
        <v>0</v>
      </c>
      <c r="F31" s="149">
        <v>0</v>
      </c>
      <c r="G31" s="149">
        <v>0</v>
      </c>
      <c r="H31" s="150">
        <f t="shared" si="1"/>
        <v>0</v>
      </c>
      <c r="I31" s="149">
        <v>0</v>
      </c>
      <c r="J31" s="149">
        <v>0</v>
      </c>
      <c r="K31" s="149">
        <v>0</v>
      </c>
      <c r="L31" s="150">
        <f t="shared" si="2"/>
        <v>0</v>
      </c>
      <c r="M31" s="149">
        <v>0</v>
      </c>
      <c r="N31" s="149">
        <v>0</v>
      </c>
      <c r="O31" s="149">
        <v>0</v>
      </c>
      <c r="P31" s="150">
        <f t="shared" si="3"/>
        <v>0</v>
      </c>
      <c r="Q31" s="149">
        <v>0</v>
      </c>
      <c r="R31" s="149">
        <v>0</v>
      </c>
      <c r="S31" s="149">
        <v>0</v>
      </c>
      <c r="T31" s="150">
        <f t="shared" si="4"/>
        <v>0</v>
      </c>
      <c r="U31" s="150"/>
      <c r="V31" s="150"/>
      <c r="W31" s="150"/>
      <c r="X31" s="150"/>
      <c r="Y31" s="149">
        <f t="shared" si="6"/>
        <v>0</v>
      </c>
      <c r="Z31" s="149">
        <f t="shared" si="6"/>
        <v>0</v>
      </c>
      <c r="AA31" s="149">
        <f t="shared" ref="AA31:AA36" si="15">+G31-K31-O31-S31</f>
        <v>0</v>
      </c>
      <c r="AB31" s="150">
        <f t="shared" si="7"/>
        <v>0</v>
      </c>
    </row>
    <row r="32" spans="1:28" ht="49.5" customHeight="1">
      <c r="A32" s="68"/>
      <c r="B32" s="196"/>
      <c r="C32" s="96">
        <v>2000</v>
      </c>
      <c r="D32" s="151" t="s">
        <v>84</v>
      </c>
      <c r="E32" s="149">
        <v>0</v>
      </c>
      <c r="F32" s="149">
        <v>0</v>
      </c>
      <c r="G32" s="149">
        <v>0</v>
      </c>
      <c r="H32" s="150">
        <f t="shared" si="1"/>
        <v>0</v>
      </c>
      <c r="I32" s="149">
        <v>0</v>
      </c>
      <c r="J32" s="149">
        <v>0</v>
      </c>
      <c r="K32" s="149">
        <v>0</v>
      </c>
      <c r="L32" s="150">
        <f t="shared" si="2"/>
        <v>0</v>
      </c>
      <c r="M32" s="149">
        <v>0</v>
      </c>
      <c r="N32" s="149">
        <v>0</v>
      </c>
      <c r="O32" s="149">
        <v>0</v>
      </c>
      <c r="P32" s="150">
        <f t="shared" si="3"/>
        <v>0</v>
      </c>
      <c r="Q32" s="149">
        <v>0</v>
      </c>
      <c r="R32" s="149">
        <v>0</v>
      </c>
      <c r="S32" s="149">
        <v>0</v>
      </c>
      <c r="T32" s="150">
        <f t="shared" si="4"/>
        <v>0</v>
      </c>
      <c r="U32" s="150"/>
      <c r="V32" s="150"/>
      <c r="W32" s="150"/>
      <c r="X32" s="150"/>
      <c r="Y32" s="149">
        <f t="shared" si="6"/>
        <v>0</v>
      </c>
      <c r="Z32" s="149">
        <f t="shared" si="6"/>
        <v>0</v>
      </c>
      <c r="AA32" s="149">
        <f t="shared" si="15"/>
        <v>0</v>
      </c>
      <c r="AB32" s="150">
        <f t="shared" si="7"/>
        <v>0</v>
      </c>
    </row>
    <row r="33" spans="1:28" ht="49.5" customHeight="1">
      <c r="A33" s="68"/>
      <c r="B33" s="196"/>
      <c r="C33" s="96">
        <v>3000</v>
      </c>
      <c r="D33" s="151" t="s">
        <v>85</v>
      </c>
      <c r="E33" s="149">
        <v>0</v>
      </c>
      <c r="F33" s="149">
        <v>0</v>
      </c>
      <c r="G33" s="149">
        <v>0</v>
      </c>
      <c r="H33" s="150">
        <f t="shared" si="1"/>
        <v>0</v>
      </c>
      <c r="I33" s="149">
        <v>0</v>
      </c>
      <c r="J33" s="149">
        <v>0</v>
      </c>
      <c r="K33" s="149">
        <v>0</v>
      </c>
      <c r="L33" s="150">
        <f t="shared" si="2"/>
        <v>0</v>
      </c>
      <c r="M33" s="149">
        <v>0</v>
      </c>
      <c r="N33" s="149">
        <v>0</v>
      </c>
      <c r="O33" s="149">
        <v>0</v>
      </c>
      <c r="P33" s="150">
        <f t="shared" si="3"/>
        <v>0</v>
      </c>
      <c r="Q33" s="149">
        <v>0</v>
      </c>
      <c r="R33" s="149">
        <v>0</v>
      </c>
      <c r="S33" s="149">
        <v>0</v>
      </c>
      <c r="T33" s="150">
        <f t="shared" si="4"/>
        <v>0</v>
      </c>
      <c r="U33" s="150"/>
      <c r="V33" s="150"/>
      <c r="W33" s="150"/>
      <c r="X33" s="150"/>
      <c r="Y33" s="149">
        <f t="shared" si="6"/>
        <v>0</v>
      </c>
      <c r="Z33" s="149">
        <f t="shared" si="6"/>
        <v>0</v>
      </c>
      <c r="AA33" s="149">
        <f t="shared" si="15"/>
        <v>0</v>
      </c>
      <c r="AB33" s="150">
        <f t="shared" si="7"/>
        <v>0</v>
      </c>
    </row>
    <row r="34" spans="1:28" ht="54.95" customHeight="1">
      <c r="A34" s="68"/>
      <c r="B34" s="196"/>
      <c r="C34" s="96">
        <v>4000</v>
      </c>
      <c r="D34" s="151" t="s">
        <v>86</v>
      </c>
      <c r="E34" s="149">
        <v>0</v>
      </c>
      <c r="F34" s="149">
        <v>0</v>
      </c>
      <c r="G34" s="149">
        <v>0</v>
      </c>
      <c r="H34" s="150">
        <f t="shared" si="1"/>
        <v>0</v>
      </c>
      <c r="I34" s="149">
        <v>0</v>
      </c>
      <c r="J34" s="149">
        <v>0</v>
      </c>
      <c r="K34" s="149">
        <v>0</v>
      </c>
      <c r="L34" s="150">
        <f t="shared" si="2"/>
        <v>0</v>
      </c>
      <c r="M34" s="149">
        <v>0</v>
      </c>
      <c r="N34" s="149">
        <v>0</v>
      </c>
      <c r="O34" s="149">
        <v>0</v>
      </c>
      <c r="P34" s="150">
        <f t="shared" si="3"/>
        <v>0</v>
      </c>
      <c r="Q34" s="149">
        <v>0</v>
      </c>
      <c r="R34" s="149">
        <v>0</v>
      </c>
      <c r="S34" s="149">
        <v>0</v>
      </c>
      <c r="T34" s="150">
        <f t="shared" si="4"/>
        <v>0</v>
      </c>
      <c r="U34" s="150"/>
      <c r="V34" s="150"/>
      <c r="W34" s="150"/>
      <c r="X34" s="150"/>
      <c r="Y34" s="149">
        <f t="shared" si="6"/>
        <v>0</v>
      </c>
      <c r="Z34" s="149">
        <f t="shared" si="6"/>
        <v>0</v>
      </c>
      <c r="AA34" s="149">
        <f t="shared" si="15"/>
        <v>0</v>
      </c>
      <c r="AB34" s="150">
        <f t="shared" si="7"/>
        <v>0</v>
      </c>
    </row>
    <row r="35" spans="1:28" ht="49.5" customHeight="1">
      <c r="A35" s="68"/>
      <c r="B35" s="196"/>
      <c r="C35" s="96">
        <v>5000</v>
      </c>
      <c r="D35" s="148" t="s">
        <v>87</v>
      </c>
      <c r="E35" s="149">
        <v>4325065.8</v>
      </c>
      <c r="F35" s="149">
        <v>0</v>
      </c>
      <c r="G35" s="149">
        <v>0</v>
      </c>
      <c r="H35" s="150">
        <f t="shared" si="1"/>
        <v>4325065.8</v>
      </c>
      <c r="I35" s="149">
        <v>0</v>
      </c>
      <c r="J35" s="149">
        <v>0</v>
      </c>
      <c r="K35" s="149">
        <v>0</v>
      </c>
      <c r="L35" s="150">
        <f t="shared" si="2"/>
        <v>0</v>
      </c>
      <c r="M35" s="149">
        <v>0</v>
      </c>
      <c r="N35" s="149">
        <v>0</v>
      </c>
      <c r="O35" s="149">
        <v>0</v>
      </c>
      <c r="P35" s="150">
        <f t="shared" si="3"/>
        <v>0</v>
      </c>
      <c r="Q35" s="149">
        <v>4325065.8</v>
      </c>
      <c r="R35" s="149">
        <v>0</v>
      </c>
      <c r="S35" s="149">
        <v>0</v>
      </c>
      <c r="T35" s="150">
        <f t="shared" si="4"/>
        <v>4325065.8</v>
      </c>
      <c r="U35" s="150"/>
      <c r="V35" s="150"/>
      <c r="W35" s="150"/>
      <c r="X35" s="150"/>
      <c r="Y35" s="149">
        <f t="shared" si="6"/>
        <v>0</v>
      </c>
      <c r="Z35" s="149">
        <f t="shared" si="6"/>
        <v>0</v>
      </c>
      <c r="AA35" s="149">
        <f t="shared" si="15"/>
        <v>0</v>
      </c>
      <c r="AB35" s="150">
        <f t="shared" si="7"/>
        <v>0</v>
      </c>
    </row>
    <row r="36" spans="1:28" ht="48.75" customHeight="1">
      <c r="A36" s="68"/>
      <c r="B36" s="197"/>
      <c r="C36" s="96">
        <v>6000</v>
      </c>
      <c r="D36" s="151" t="s">
        <v>88</v>
      </c>
      <c r="E36" s="149">
        <v>0</v>
      </c>
      <c r="F36" s="149">
        <v>0</v>
      </c>
      <c r="G36" s="149">
        <v>0</v>
      </c>
      <c r="H36" s="150">
        <f t="shared" si="1"/>
        <v>0</v>
      </c>
      <c r="I36" s="149">
        <v>0</v>
      </c>
      <c r="J36" s="149">
        <v>0</v>
      </c>
      <c r="K36" s="149">
        <v>0</v>
      </c>
      <c r="L36" s="150">
        <f t="shared" si="2"/>
        <v>0</v>
      </c>
      <c r="M36" s="149">
        <v>0</v>
      </c>
      <c r="N36" s="149">
        <v>0</v>
      </c>
      <c r="O36" s="149">
        <v>0</v>
      </c>
      <c r="P36" s="150">
        <f t="shared" si="3"/>
        <v>0</v>
      </c>
      <c r="Q36" s="149">
        <v>0</v>
      </c>
      <c r="R36" s="149">
        <v>0</v>
      </c>
      <c r="S36" s="149">
        <v>0</v>
      </c>
      <c r="T36" s="150">
        <f t="shared" si="4"/>
        <v>0</v>
      </c>
      <c r="U36" s="150"/>
      <c r="V36" s="150"/>
      <c r="W36" s="150"/>
      <c r="X36" s="150"/>
      <c r="Y36" s="149">
        <f t="shared" si="6"/>
        <v>0</v>
      </c>
      <c r="Z36" s="149">
        <f t="shared" si="6"/>
        <v>0</v>
      </c>
      <c r="AA36" s="149">
        <f t="shared" si="15"/>
        <v>0</v>
      </c>
      <c r="AB36" s="150">
        <f t="shared" si="7"/>
        <v>0</v>
      </c>
    </row>
    <row r="37" spans="1:28" ht="3" hidden="1" customHeight="1">
      <c r="A37" s="68"/>
      <c r="B37" s="195">
        <v>5</v>
      </c>
      <c r="C37" s="85"/>
      <c r="D37" s="152" t="s">
        <v>109</v>
      </c>
      <c r="E37" s="153">
        <f>SUM(E38:E43)</f>
        <v>0</v>
      </c>
      <c r="F37" s="153">
        <f>SUM(F38:F43)</f>
        <v>0</v>
      </c>
      <c r="G37" s="153">
        <f t="shared" ref="G37:AA37" si="16">SUM(G38:G43)</f>
        <v>0</v>
      </c>
      <c r="H37" s="147">
        <f t="shared" si="1"/>
        <v>0</v>
      </c>
      <c r="I37" s="153">
        <f t="shared" si="16"/>
        <v>0</v>
      </c>
      <c r="J37" s="153">
        <f>SUM(J38:J43)</f>
        <v>0</v>
      </c>
      <c r="K37" s="153">
        <f t="shared" si="16"/>
        <v>0</v>
      </c>
      <c r="L37" s="147">
        <f t="shared" si="2"/>
        <v>0</v>
      </c>
      <c r="M37" s="153">
        <f t="shared" si="16"/>
        <v>0</v>
      </c>
      <c r="N37" s="153">
        <f>SUM(N38:N43)</f>
        <v>0</v>
      </c>
      <c r="O37" s="153">
        <f t="shared" si="16"/>
        <v>0</v>
      </c>
      <c r="P37" s="147">
        <f t="shared" si="3"/>
        <v>0</v>
      </c>
      <c r="Q37" s="153">
        <f t="shared" si="16"/>
        <v>0</v>
      </c>
      <c r="R37" s="153">
        <f>SUM(R38:R43)</f>
        <v>0</v>
      </c>
      <c r="S37" s="153">
        <f t="shared" si="16"/>
        <v>0</v>
      </c>
      <c r="T37" s="147">
        <f t="shared" si="4"/>
        <v>0</v>
      </c>
      <c r="U37" s="147"/>
      <c r="V37" s="147"/>
      <c r="W37" s="147"/>
      <c r="X37" s="147"/>
      <c r="Y37" s="153">
        <f t="shared" si="16"/>
        <v>0</v>
      </c>
      <c r="Z37" s="153">
        <f>SUM(Z38:Z43)</f>
        <v>0</v>
      </c>
      <c r="AA37" s="153">
        <f t="shared" si="16"/>
        <v>0</v>
      </c>
      <c r="AB37" s="147">
        <f>Y37+Z37+AA37</f>
        <v>0</v>
      </c>
    </row>
    <row r="38" spans="1:28" ht="49.5" hidden="1" customHeight="1">
      <c r="A38" s="68"/>
      <c r="B38" s="196"/>
      <c r="C38" s="96">
        <v>1000</v>
      </c>
      <c r="D38" s="151" t="s">
        <v>83</v>
      </c>
      <c r="E38" s="149">
        <v>0</v>
      </c>
      <c r="F38" s="149">
        <v>0</v>
      </c>
      <c r="G38" s="149">
        <v>0</v>
      </c>
      <c r="H38" s="150">
        <f t="shared" si="1"/>
        <v>0</v>
      </c>
      <c r="I38" s="149">
        <v>0</v>
      </c>
      <c r="J38" s="149">
        <v>0</v>
      </c>
      <c r="K38" s="149">
        <v>0</v>
      </c>
      <c r="L38" s="150">
        <f t="shared" si="2"/>
        <v>0</v>
      </c>
      <c r="M38" s="149">
        <v>0</v>
      </c>
      <c r="N38" s="149">
        <v>0</v>
      </c>
      <c r="O38" s="149">
        <v>0</v>
      </c>
      <c r="P38" s="150">
        <f t="shared" si="3"/>
        <v>0</v>
      </c>
      <c r="Q38" s="149">
        <v>0</v>
      </c>
      <c r="R38" s="149">
        <v>0</v>
      </c>
      <c r="S38" s="149">
        <v>0</v>
      </c>
      <c r="T38" s="150">
        <f t="shared" si="4"/>
        <v>0</v>
      </c>
      <c r="U38" s="150"/>
      <c r="V38" s="150"/>
      <c r="W38" s="150"/>
      <c r="X38" s="150"/>
      <c r="Y38" s="149">
        <f t="shared" si="6"/>
        <v>0</v>
      </c>
      <c r="Z38" s="149">
        <f t="shared" si="6"/>
        <v>0</v>
      </c>
      <c r="AA38" s="149">
        <f t="shared" ref="AA38:AA43" si="17">+G38-K38-O38-S38</f>
        <v>0</v>
      </c>
      <c r="AB38" s="150">
        <f t="shared" si="7"/>
        <v>0</v>
      </c>
    </row>
    <row r="39" spans="1:28" ht="49.5" hidden="1" customHeight="1">
      <c r="A39" s="68"/>
      <c r="B39" s="196"/>
      <c r="C39" s="96">
        <v>2000</v>
      </c>
      <c r="D39" s="151" t="s">
        <v>84</v>
      </c>
      <c r="E39" s="149">
        <v>0</v>
      </c>
      <c r="F39" s="149">
        <v>0</v>
      </c>
      <c r="G39" s="149">
        <v>0</v>
      </c>
      <c r="H39" s="150">
        <f t="shared" si="1"/>
        <v>0</v>
      </c>
      <c r="I39" s="149">
        <v>0</v>
      </c>
      <c r="J39" s="149">
        <v>0</v>
      </c>
      <c r="K39" s="149">
        <v>0</v>
      </c>
      <c r="L39" s="150">
        <f t="shared" si="2"/>
        <v>0</v>
      </c>
      <c r="M39" s="149">
        <v>0</v>
      </c>
      <c r="N39" s="149">
        <v>0</v>
      </c>
      <c r="O39" s="149">
        <v>0</v>
      </c>
      <c r="P39" s="150">
        <f t="shared" si="3"/>
        <v>0</v>
      </c>
      <c r="Q39" s="149">
        <v>0</v>
      </c>
      <c r="R39" s="149">
        <v>0</v>
      </c>
      <c r="S39" s="149">
        <v>0</v>
      </c>
      <c r="T39" s="150">
        <f t="shared" si="4"/>
        <v>0</v>
      </c>
      <c r="U39" s="150"/>
      <c r="V39" s="150"/>
      <c r="W39" s="150"/>
      <c r="X39" s="150"/>
      <c r="Y39" s="149">
        <f t="shared" si="6"/>
        <v>0</v>
      </c>
      <c r="Z39" s="149">
        <f t="shared" si="6"/>
        <v>0</v>
      </c>
      <c r="AA39" s="149">
        <f t="shared" si="17"/>
        <v>0</v>
      </c>
      <c r="AB39" s="150">
        <f t="shared" si="7"/>
        <v>0</v>
      </c>
    </row>
    <row r="40" spans="1:28" ht="49.5" hidden="1" customHeight="1">
      <c r="A40" s="68"/>
      <c r="B40" s="196"/>
      <c r="C40" s="96">
        <v>3000</v>
      </c>
      <c r="D40" s="151" t="s">
        <v>85</v>
      </c>
      <c r="E40" s="149">
        <v>0</v>
      </c>
      <c r="F40" s="149">
        <v>0</v>
      </c>
      <c r="G40" s="149">
        <v>0</v>
      </c>
      <c r="H40" s="150">
        <f t="shared" si="1"/>
        <v>0</v>
      </c>
      <c r="I40" s="149">
        <v>0</v>
      </c>
      <c r="J40" s="149">
        <v>0</v>
      </c>
      <c r="K40" s="149">
        <v>0</v>
      </c>
      <c r="L40" s="150">
        <f t="shared" si="2"/>
        <v>0</v>
      </c>
      <c r="M40" s="149">
        <v>0</v>
      </c>
      <c r="N40" s="149">
        <v>0</v>
      </c>
      <c r="O40" s="149">
        <v>0</v>
      </c>
      <c r="P40" s="150">
        <f t="shared" si="3"/>
        <v>0</v>
      </c>
      <c r="Q40" s="149">
        <v>0</v>
      </c>
      <c r="R40" s="149">
        <v>0</v>
      </c>
      <c r="S40" s="149">
        <v>0</v>
      </c>
      <c r="T40" s="150">
        <f t="shared" si="4"/>
        <v>0</v>
      </c>
      <c r="U40" s="150"/>
      <c r="V40" s="150"/>
      <c r="W40" s="150"/>
      <c r="X40" s="150"/>
      <c r="Y40" s="149">
        <f t="shared" si="6"/>
        <v>0</v>
      </c>
      <c r="Z40" s="149">
        <f t="shared" si="6"/>
        <v>0</v>
      </c>
      <c r="AA40" s="149">
        <f t="shared" si="17"/>
        <v>0</v>
      </c>
      <c r="AB40" s="150">
        <f t="shared" si="7"/>
        <v>0</v>
      </c>
    </row>
    <row r="41" spans="1:28" ht="54.75" hidden="1" customHeight="1">
      <c r="A41" s="68"/>
      <c r="B41" s="196"/>
      <c r="C41" s="96">
        <v>4000</v>
      </c>
      <c r="D41" s="151" t="s">
        <v>86</v>
      </c>
      <c r="E41" s="149">
        <v>0</v>
      </c>
      <c r="F41" s="149">
        <v>0</v>
      </c>
      <c r="G41" s="149">
        <v>0</v>
      </c>
      <c r="H41" s="150">
        <f t="shared" si="1"/>
        <v>0</v>
      </c>
      <c r="I41" s="149">
        <v>0</v>
      </c>
      <c r="J41" s="149">
        <v>0</v>
      </c>
      <c r="K41" s="149">
        <v>0</v>
      </c>
      <c r="L41" s="150">
        <f t="shared" si="2"/>
        <v>0</v>
      </c>
      <c r="M41" s="149">
        <v>0</v>
      </c>
      <c r="N41" s="149">
        <v>0</v>
      </c>
      <c r="O41" s="149">
        <v>0</v>
      </c>
      <c r="P41" s="150">
        <f t="shared" si="3"/>
        <v>0</v>
      </c>
      <c r="Q41" s="149">
        <v>0</v>
      </c>
      <c r="R41" s="149">
        <v>0</v>
      </c>
      <c r="S41" s="149">
        <v>0</v>
      </c>
      <c r="T41" s="150">
        <f t="shared" si="4"/>
        <v>0</v>
      </c>
      <c r="U41" s="150"/>
      <c r="V41" s="150"/>
      <c r="W41" s="150"/>
      <c r="X41" s="150"/>
      <c r="Y41" s="149">
        <f t="shared" si="6"/>
        <v>0</v>
      </c>
      <c r="Z41" s="149">
        <f t="shared" si="6"/>
        <v>0</v>
      </c>
      <c r="AA41" s="149">
        <f t="shared" si="17"/>
        <v>0</v>
      </c>
      <c r="AB41" s="150">
        <f t="shared" si="7"/>
        <v>0</v>
      </c>
    </row>
    <row r="42" spans="1:28" ht="49.5" hidden="1" customHeight="1">
      <c r="A42" s="68"/>
      <c r="B42" s="196"/>
      <c r="C42" s="96">
        <v>5000</v>
      </c>
      <c r="D42" s="151" t="s">
        <v>87</v>
      </c>
      <c r="E42" s="149">
        <v>0</v>
      </c>
      <c r="F42" s="149">
        <v>0</v>
      </c>
      <c r="G42" s="149">
        <v>0</v>
      </c>
      <c r="H42" s="150">
        <f t="shared" si="1"/>
        <v>0</v>
      </c>
      <c r="I42" s="149">
        <v>0</v>
      </c>
      <c r="J42" s="149">
        <v>0</v>
      </c>
      <c r="K42" s="149">
        <v>0</v>
      </c>
      <c r="L42" s="150">
        <f t="shared" si="2"/>
        <v>0</v>
      </c>
      <c r="M42" s="149">
        <v>0</v>
      </c>
      <c r="N42" s="149">
        <v>0</v>
      </c>
      <c r="O42" s="149">
        <v>0</v>
      </c>
      <c r="P42" s="150">
        <f t="shared" si="3"/>
        <v>0</v>
      </c>
      <c r="Q42" s="149">
        <v>0</v>
      </c>
      <c r="R42" s="149">
        <v>0</v>
      </c>
      <c r="S42" s="149">
        <v>0</v>
      </c>
      <c r="T42" s="150">
        <f t="shared" si="4"/>
        <v>0</v>
      </c>
      <c r="U42" s="150"/>
      <c r="V42" s="150"/>
      <c r="W42" s="150"/>
      <c r="X42" s="150"/>
      <c r="Y42" s="149">
        <f t="shared" si="6"/>
        <v>0</v>
      </c>
      <c r="Z42" s="149">
        <f t="shared" si="6"/>
        <v>0</v>
      </c>
      <c r="AA42" s="149">
        <f t="shared" si="17"/>
        <v>0</v>
      </c>
      <c r="AB42" s="150">
        <f t="shared" si="7"/>
        <v>0</v>
      </c>
    </row>
    <row r="43" spans="1:28" ht="49.5" hidden="1" customHeight="1">
      <c r="A43" s="68"/>
      <c r="B43" s="197"/>
      <c r="C43" s="96">
        <v>6000</v>
      </c>
      <c r="D43" s="151" t="s">
        <v>88</v>
      </c>
      <c r="E43" s="149">
        <v>0</v>
      </c>
      <c r="F43" s="149">
        <v>0</v>
      </c>
      <c r="G43" s="149">
        <v>0</v>
      </c>
      <c r="H43" s="150">
        <f t="shared" si="1"/>
        <v>0</v>
      </c>
      <c r="I43" s="149">
        <v>0</v>
      </c>
      <c r="J43" s="149">
        <v>0</v>
      </c>
      <c r="K43" s="149">
        <v>0</v>
      </c>
      <c r="L43" s="150">
        <f t="shared" si="2"/>
        <v>0</v>
      </c>
      <c r="M43" s="149">
        <v>0</v>
      </c>
      <c r="N43" s="149">
        <v>0</v>
      </c>
      <c r="O43" s="149">
        <v>0</v>
      </c>
      <c r="P43" s="150">
        <f t="shared" si="3"/>
        <v>0</v>
      </c>
      <c r="Q43" s="149">
        <v>0</v>
      </c>
      <c r="R43" s="149">
        <v>0</v>
      </c>
      <c r="S43" s="149">
        <v>0</v>
      </c>
      <c r="T43" s="150">
        <f t="shared" si="4"/>
        <v>0</v>
      </c>
      <c r="U43" s="150"/>
      <c r="V43" s="150"/>
      <c r="W43" s="150"/>
      <c r="X43" s="150"/>
      <c r="Y43" s="149">
        <f t="shared" si="6"/>
        <v>0</v>
      </c>
      <c r="Z43" s="149">
        <f t="shared" si="6"/>
        <v>0</v>
      </c>
      <c r="AA43" s="149">
        <f t="shared" si="17"/>
        <v>0</v>
      </c>
      <c r="AB43" s="150">
        <f t="shared" si="7"/>
        <v>0</v>
      </c>
    </row>
    <row r="44" spans="1:28" ht="7.5" hidden="1" customHeight="1">
      <c r="A44" s="68"/>
      <c r="B44" s="195">
        <v>6</v>
      </c>
      <c r="C44" s="85"/>
      <c r="D44" s="152" t="s">
        <v>110</v>
      </c>
      <c r="E44" s="153">
        <f>SUM(E45:E50)</f>
        <v>0</v>
      </c>
      <c r="F44" s="153">
        <f>SUM(F45:F50)</f>
        <v>0</v>
      </c>
      <c r="G44" s="153">
        <f t="shared" ref="G44:AA44" si="18">SUM(G45:G50)</f>
        <v>0</v>
      </c>
      <c r="H44" s="147">
        <f t="shared" si="1"/>
        <v>0</v>
      </c>
      <c r="I44" s="153">
        <f t="shared" si="18"/>
        <v>0</v>
      </c>
      <c r="J44" s="153">
        <f>SUM(J45:J50)</f>
        <v>0</v>
      </c>
      <c r="K44" s="153">
        <f t="shared" si="18"/>
        <v>0</v>
      </c>
      <c r="L44" s="147">
        <f t="shared" si="2"/>
        <v>0</v>
      </c>
      <c r="M44" s="153">
        <f t="shared" si="18"/>
        <v>0</v>
      </c>
      <c r="N44" s="153">
        <f>SUM(N45:N50)</f>
        <v>0</v>
      </c>
      <c r="O44" s="153">
        <f t="shared" si="18"/>
        <v>0</v>
      </c>
      <c r="P44" s="147">
        <f t="shared" si="3"/>
        <v>0</v>
      </c>
      <c r="Q44" s="153">
        <f t="shared" si="18"/>
        <v>0</v>
      </c>
      <c r="R44" s="153">
        <f>SUM(R45:R50)</f>
        <v>0</v>
      </c>
      <c r="S44" s="153">
        <f t="shared" si="18"/>
        <v>0</v>
      </c>
      <c r="T44" s="147">
        <f t="shared" si="4"/>
        <v>0</v>
      </c>
      <c r="U44" s="147"/>
      <c r="V44" s="147"/>
      <c r="W44" s="147"/>
      <c r="X44" s="147"/>
      <c r="Y44" s="153">
        <f t="shared" si="18"/>
        <v>0</v>
      </c>
      <c r="Z44" s="153">
        <f>SUM(Z45:Z50)</f>
        <v>0</v>
      </c>
      <c r="AA44" s="153">
        <f t="shared" si="18"/>
        <v>0</v>
      </c>
      <c r="AB44" s="147">
        <f>Y44+Z44+AA44</f>
        <v>0</v>
      </c>
    </row>
    <row r="45" spans="1:28" ht="49.5" hidden="1" customHeight="1">
      <c r="A45" s="68"/>
      <c r="B45" s="196"/>
      <c r="C45" s="96">
        <v>1000</v>
      </c>
      <c r="D45" s="151" t="s">
        <v>83</v>
      </c>
      <c r="E45" s="149">
        <v>0</v>
      </c>
      <c r="F45" s="149">
        <v>0</v>
      </c>
      <c r="G45" s="149">
        <v>0</v>
      </c>
      <c r="H45" s="150">
        <f t="shared" si="1"/>
        <v>0</v>
      </c>
      <c r="I45" s="149">
        <v>0</v>
      </c>
      <c r="J45" s="149">
        <v>0</v>
      </c>
      <c r="K45" s="149">
        <v>0</v>
      </c>
      <c r="L45" s="150">
        <f t="shared" si="2"/>
        <v>0</v>
      </c>
      <c r="M45" s="149">
        <v>0</v>
      </c>
      <c r="N45" s="149">
        <v>0</v>
      </c>
      <c r="O45" s="149">
        <v>0</v>
      </c>
      <c r="P45" s="150">
        <f t="shared" si="3"/>
        <v>0</v>
      </c>
      <c r="Q45" s="149">
        <v>0</v>
      </c>
      <c r="R45" s="149">
        <v>0</v>
      </c>
      <c r="S45" s="149">
        <v>0</v>
      </c>
      <c r="T45" s="150">
        <f t="shared" si="4"/>
        <v>0</v>
      </c>
      <c r="U45" s="150"/>
      <c r="V45" s="150"/>
      <c r="W45" s="150"/>
      <c r="X45" s="150"/>
      <c r="Y45" s="149">
        <f t="shared" si="6"/>
        <v>0</v>
      </c>
      <c r="Z45" s="149">
        <f t="shared" si="6"/>
        <v>0</v>
      </c>
      <c r="AA45" s="149">
        <f t="shared" ref="AA45:AA50" si="19">+G45-K45-O45-S45</f>
        <v>0</v>
      </c>
      <c r="AB45" s="150">
        <f t="shared" si="7"/>
        <v>0</v>
      </c>
    </row>
    <row r="46" spans="1:28" ht="49.5" hidden="1" customHeight="1">
      <c r="A46" s="68"/>
      <c r="B46" s="196"/>
      <c r="C46" s="96">
        <v>2000</v>
      </c>
      <c r="D46" s="151" t="s">
        <v>84</v>
      </c>
      <c r="E46" s="149">
        <v>0</v>
      </c>
      <c r="F46" s="149">
        <v>0</v>
      </c>
      <c r="G46" s="149">
        <v>0</v>
      </c>
      <c r="H46" s="150">
        <f t="shared" si="1"/>
        <v>0</v>
      </c>
      <c r="I46" s="149">
        <v>0</v>
      </c>
      <c r="J46" s="149">
        <v>0</v>
      </c>
      <c r="K46" s="149">
        <v>0</v>
      </c>
      <c r="L46" s="150">
        <f t="shared" si="2"/>
        <v>0</v>
      </c>
      <c r="M46" s="149">
        <v>0</v>
      </c>
      <c r="N46" s="149">
        <v>0</v>
      </c>
      <c r="O46" s="149">
        <v>0</v>
      </c>
      <c r="P46" s="150">
        <f t="shared" si="3"/>
        <v>0</v>
      </c>
      <c r="Q46" s="149">
        <v>0</v>
      </c>
      <c r="R46" s="149">
        <v>0</v>
      </c>
      <c r="S46" s="149">
        <v>0</v>
      </c>
      <c r="T46" s="150">
        <f t="shared" si="4"/>
        <v>0</v>
      </c>
      <c r="U46" s="150"/>
      <c r="V46" s="150"/>
      <c r="W46" s="150"/>
      <c r="X46" s="150"/>
      <c r="Y46" s="149">
        <f t="shared" si="6"/>
        <v>0</v>
      </c>
      <c r="Z46" s="149">
        <f t="shared" si="6"/>
        <v>0</v>
      </c>
      <c r="AA46" s="149">
        <f t="shared" si="19"/>
        <v>0</v>
      </c>
      <c r="AB46" s="150">
        <f t="shared" si="7"/>
        <v>0</v>
      </c>
    </row>
    <row r="47" spans="1:28" ht="49.5" hidden="1" customHeight="1">
      <c r="A47" s="68"/>
      <c r="B47" s="196"/>
      <c r="C47" s="96">
        <v>3000</v>
      </c>
      <c r="D47" s="151" t="s">
        <v>85</v>
      </c>
      <c r="E47" s="149">
        <v>0</v>
      </c>
      <c r="F47" s="149">
        <v>0</v>
      </c>
      <c r="G47" s="149">
        <v>0</v>
      </c>
      <c r="H47" s="150">
        <f t="shared" si="1"/>
        <v>0</v>
      </c>
      <c r="I47" s="149">
        <v>0</v>
      </c>
      <c r="J47" s="149">
        <v>0</v>
      </c>
      <c r="K47" s="149">
        <v>0</v>
      </c>
      <c r="L47" s="150">
        <f t="shared" si="2"/>
        <v>0</v>
      </c>
      <c r="M47" s="149">
        <v>0</v>
      </c>
      <c r="N47" s="149">
        <v>0</v>
      </c>
      <c r="O47" s="149">
        <v>0</v>
      </c>
      <c r="P47" s="150">
        <f t="shared" si="3"/>
        <v>0</v>
      </c>
      <c r="Q47" s="149">
        <v>0</v>
      </c>
      <c r="R47" s="149">
        <v>0</v>
      </c>
      <c r="S47" s="149">
        <v>0</v>
      </c>
      <c r="T47" s="150">
        <f t="shared" si="4"/>
        <v>0</v>
      </c>
      <c r="U47" s="150"/>
      <c r="V47" s="150"/>
      <c r="W47" s="150"/>
      <c r="X47" s="150"/>
      <c r="Y47" s="149">
        <f t="shared" si="6"/>
        <v>0</v>
      </c>
      <c r="Z47" s="149">
        <f t="shared" si="6"/>
        <v>0</v>
      </c>
      <c r="AA47" s="149">
        <f t="shared" si="19"/>
        <v>0</v>
      </c>
      <c r="AB47" s="150">
        <f t="shared" si="7"/>
        <v>0</v>
      </c>
    </row>
    <row r="48" spans="1:28" ht="54.75" hidden="1" customHeight="1">
      <c r="A48" s="68"/>
      <c r="B48" s="196"/>
      <c r="C48" s="96">
        <v>4000</v>
      </c>
      <c r="D48" s="151" t="s">
        <v>86</v>
      </c>
      <c r="E48" s="149">
        <v>0</v>
      </c>
      <c r="F48" s="149">
        <v>0</v>
      </c>
      <c r="G48" s="149">
        <v>0</v>
      </c>
      <c r="H48" s="150">
        <f t="shared" si="1"/>
        <v>0</v>
      </c>
      <c r="I48" s="149">
        <v>0</v>
      </c>
      <c r="J48" s="149">
        <v>0</v>
      </c>
      <c r="K48" s="149">
        <v>0</v>
      </c>
      <c r="L48" s="150">
        <f t="shared" si="2"/>
        <v>0</v>
      </c>
      <c r="M48" s="149">
        <v>0</v>
      </c>
      <c r="N48" s="149">
        <v>0</v>
      </c>
      <c r="O48" s="149">
        <v>0</v>
      </c>
      <c r="P48" s="150">
        <f t="shared" si="3"/>
        <v>0</v>
      </c>
      <c r="Q48" s="149">
        <v>0</v>
      </c>
      <c r="R48" s="149">
        <v>0</v>
      </c>
      <c r="S48" s="149">
        <v>0</v>
      </c>
      <c r="T48" s="150">
        <f t="shared" si="4"/>
        <v>0</v>
      </c>
      <c r="U48" s="150"/>
      <c r="V48" s="150"/>
      <c r="W48" s="150"/>
      <c r="X48" s="150"/>
      <c r="Y48" s="149">
        <f t="shared" si="6"/>
        <v>0</v>
      </c>
      <c r="Z48" s="149">
        <f t="shared" si="6"/>
        <v>0</v>
      </c>
      <c r="AA48" s="149">
        <f t="shared" si="19"/>
        <v>0</v>
      </c>
      <c r="AB48" s="150">
        <f t="shared" si="7"/>
        <v>0</v>
      </c>
    </row>
    <row r="49" spans="1:28" ht="49.5" hidden="1" customHeight="1">
      <c r="A49" s="68"/>
      <c r="B49" s="196"/>
      <c r="C49" s="96">
        <v>5000</v>
      </c>
      <c r="D49" s="151" t="s">
        <v>87</v>
      </c>
      <c r="E49" s="149">
        <v>0</v>
      </c>
      <c r="F49" s="149">
        <v>0</v>
      </c>
      <c r="G49" s="149">
        <v>0</v>
      </c>
      <c r="H49" s="150">
        <f t="shared" si="1"/>
        <v>0</v>
      </c>
      <c r="I49" s="149">
        <v>0</v>
      </c>
      <c r="J49" s="149">
        <v>0</v>
      </c>
      <c r="K49" s="149">
        <v>0</v>
      </c>
      <c r="L49" s="150">
        <f t="shared" si="2"/>
        <v>0</v>
      </c>
      <c r="M49" s="149">
        <v>0</v>
      </c>
      <c r="N49" s="149">
        <v>0</v>
      </c>
      <c r="O49" s="149">
        <v>0</v>
      </c>
      <c r="P49" s="150">
        <f t="shared" si="3"/>
        <v>0</v>
      </c>
      <c r="Q49" s="149">
        <v>0</v>
      </c>
      <c r="R49" s="149">
        <v>0</v>
      </c>
      <c r="S49" s="149">
        <v>0</v>
      </c>
      <c r="T49" s="150">
        <f t="shared" si="4"/>
        <v>0</v>
      </c>
      <c r="U49" s="150"/>
      <c r="V49" s="150"/>
      <c r="W49" s="150"/>
      <c r="X49" s="150"/>
      <c r="Y49" s="149">
        <f t="shared" si="6"/>
        <v>0</v>
      </c>
      <c r="Z49" s="149">
        <f t="shared" si="6"/>
        <v>0</v>
      </c>
      <c r="AA49" s="149">
        <f t="shared" si="19"/>
        <v>0</v>
      </c>
      <c r="AB49" s="150">
        <f t="shared" si="7"/>
        <v>0</v>
      </c>
    </row>
    <row r="50" spans="1:28" ht="49.5" hidden="1" customHeight="1">
      <c r="A50" s="68"/>
      <c r="B50" s="197"/>
      <c r="C50" s="96">
        <v>6000</v>
      </c>
      <c r="D50" s="151" t="s">
        <v>88</v>
      </c>
      <c r="E50" s="149">
        <v>0</v>
      </c>
      <c r="F50" s="149">
        <v>0</v>
      </c>
      <c r="G50" s="149">
        <v>0</v>
      </c>
      <c r="H50" s="150">
        <f t="shared" si="1"/>
        <v>0</v>
      </c>
      <c r="I50" s="149">
        <v>0</v>
      </c>
      <c r="J50" s="149">
        <v>0</v>
      </c>
      <c r="K50" s="149">
        <v>0</v>
      </c>
      <c r="L50" s="150">
        <f t="shared" si="2"/>
        <v>0</v>
      </c>
      <c r="M50" s="149">
        <v>0</v>
      </c>
      <c r="N50" s="149">
        <v>0</v>
      </c>
      <c r="O50" s="149">
        <v>0</v>
      </c>
      <c r="P50" s="150">
        <f t="shared" si="3"/>
        <v>0</v>
      </c>
      <c r="Q50" s="149">
        <v>0</v>
      </c>
      <c r="R50" s="149">
        <v>0</v>
      </c>
      <c r="S50" s="149">
        <v>0</v>
      </c>
      <c r="T50" s="150">
        <f t="shared" si="4"/>
        <v>0</v>
      </c>
      <c r="U50" s="150"/>
      <c r="V50" s="150"/>
      <c r="W50" s="150"/>
      <c r="X50" s="150"/>
      <c r="Y50" s="149">
        <f t="shared" si="6"/>
        <v>0</v>
      </c>
      <c r="Z50" s="149">
        <f t="shared" si="6"/>
        <v>0</v>
      </c>
      <c r="AA50" s="149">
        <f t="shared" si="19"/>
        <v>0</v>
      </c>
      <c r="AB50" s="150">
        <f t="shared" si="7"/>
        <v>0</v>
      </c>
    </row>
    <row r="51" spans="1:28" ht="64.5" hidden="1" customHeight="1">
      <c r="A51" s="68"/>
      <c r="B51" s="195">
        <v>7</v>
      </c>
      <c r="C51" s="85"/>
      <c r="D51" s="158" t="s">
        <v>94</v>
      </c>
      <c r="E51" s="153">
        <f>SUM(E52:E57)</f>
        <v>0</v>
      </c>
      <c r="F51" s="153">
        <f>SUM(F52:F57)</f>
        <v>0</v>
      </c>
      <c r="G51" s="153">
        <f t="shared" ref="G51:AA51" si="20">SUM(G52:G57)</f>
        <v>0</v>
      </c>
      <c r="H51" s="147">
        <f t="shared" si="1"/>
        <v>0</v>
      </c>
      <c r="I51" s="153">
        <f t="shared" si="20"/>
        <v>0</v>
      </c>
      <c r="J51" s="153">
        <f>SUM(J52:J57)</f>
        <v>0</v>
      </c>
      <c r="K51" s="153">
        <f t="shared" si="20"/>
        <v>0</v>
      </c>
      <c r="L51" s="147">
        <f t="shared" si="2"/>
        <v>0</v>
      </c>
      <c r="M51" s="153">
        <f t="shared" si="20"/>
        <v>0</v>
      </c>
      <c r="N51" s="153">
        <f>SUM(N52:N57)</f>
        <v>0</v>
      </c>
      <c r="O51" s="153">
        <f t="shared" si="20"/>
        <v>0</v>
      </c>
      <c r="P51" s="147">
        <f t="shared" si="3"/>
        <v>0</v>
      </c>
      <c r="Q51" s="153">
        <f t="shared" si="20"/>
        <v>0</v>
      </c>
      <c r="R51" s="153">
        <f>SUM(R52:R57)</f>
        <v>0</v>
      </c>
      <c r="S51" s="153">
        <f t="shared" si="20"/>
        <v>0</v>
      </c>
      <c r="T51" s="147">
        <f t="shared" si="4"/>
        <v>0</v>
      </c>
      <c r="U51" s="147"/>
      <c r="V51" s="147"/>
      <c r="W51" s="147"/>
      <c r="X51" s="147"/>
      <c r="Y51" s="153">
        <f t="shared" si="20"/>
        <v>0</v>
      </c>
      <c r="Z51" s="153">
        <f>SUM(Z52:Z57)</f>
        <v>0</v>
      </c>
      <c r="AA51" s="153">
        <f t="shared" si="20"/>
        <v>0</v>
      </c>
      <c r="AB51" s="147">
        <f>Y51+Z51+AA51</f>
        <v>0</v>
      </c>
    </row>
    <row r="52" spans="1:28" ht="49.5" hidden="1" customHeight="1">
      <c r="A52" s="68"/>
      <c r="B52" s="196"/>
      <c r="C52" s="96">
        <v>1000</v>
      </c>
      <c r="D52" s="151" t="s">
        <v>83</v>
      </c>
      <c r="E52" s="149">
        <v>0</v>
      </c>
      <c r="F52" s="149">
        <v>0</v>
      </c>
      <c r="G52" s="149">
        <v>0</v>
      </c>
      <c r="H52" s="150">
        <f t="shared" si="1"/>
        <v>0</v>
      </c>
      <c r="I52" s="149">
        <v>0</v>
      </c>
      <c r="J52" s="149">
        <v>0</v>
      </c>
      <c r="K52" s="149">
        <v>0</v>
      </c>
      <c r="L52" s="150">
        <f t="shared" si="2"/>
        <v>0</v>
      </c>
      <c r="M52" s="149">
        <v>0</v>
      </c>
      <c r="N52" s="149">
        <v>0</v>
      </c>
      <c r="O52" s="149">
        <v>0</v>
      </c>
      <c r="P52" s="150">
        <f t="shared" si="3"/>
        <v>0</v>
      </c>
      <c r="Q52" s="149">
        <v>0</v>
      </c>
      <c r="R52" s="149">
        <v>0</v>
      </c>
      <c r="S52" s="149">
        <v>0</v>
      </c>
      <c r="T52" s="150">
        <f t="shared" si="4"/>
        <v>0</v>
      </c>
      <c r="U52" s="150"/>
      <c r="V52" s="150"/>
      <c r="W52" s="150"/>
      <c r="X52" s="150"/>
      <c r="Y52" s="149">
        <f t="shared" si="6"/>
        <v>0</v>
      </c>
      <c r="Z52" s="149">
        <f t="shared" si="6"/>
        <v>0</v>
      </c>
      <c r="AA52" s="149">
        <f t="shared" ref="AA52:AA57" si="21">+G52-K52-O52-S52</f>
        <v>0</v>
      </c>
      <c r="AB52" s="150">
        <f t="shared" si="7"/>
        <v>0</v>
      </c>
    </row>
    <row r="53" spans="1:28" ht="49.5" hidden="1" customHeight="1">
      <c r="A53" s="68"/>
      <c r="B53" s="196"/>
      <c r="C53" s="96">
        <v>2000</v>
      </c>
      <c r="D53" s="151" t="s">
        <v>84</v>
      </c>
      <c r="E53" s="149">
        <v>0</v>
      </c>
      <c r="F53" s="149">
        <v>0</v>
      </c>
      <c r="G53" s="149">
        <v>0</v>
      </c>
      <c r="H53" s="150">
        <f t="shared" si="1"/>
        <v>0</v>
      </c>
      <c r="I53" s="149">
        <v>0</v>
      </c>
      <c r="J53" s="149">
        <v>0</v>
      </c>
      <c r="K53" s="149">
        <v>0</v>
      </c>
      <c r="L53" s="150">
        <f t="shared" si="2"/>
        <v>0</v>
      </c>
      <c r="M53" s="149">
        <v>0</v>
      </c>
      <c r="N53" s="149">
        <v>0</v>
      </c>
      <c r="O53" s="149">
        <v>0</v>
      </c>
      <c r="P53" s="150">
        <f t="shared" si="3"/>
        <v>0</v>
      </c>
      <c r="Q53" s="149">
        <v>0</v>
      </c>
      <c r="R53" s="149">
        <v>0</v>
      </c>
      <c r="S53" s="149">
        <v>0</v>
      </c>
      <c r="T53" s="150">
        <f t="shared" si="4"/>
        <v>0</v>
      </c>
      <c r="U53" s="150"/>
      <c r="V53" s="150"/>
      <c r="W53" s="150"/>
      <c r="X53" s="150"/>
      <c r="Y53" s="149">
        <f t="shared" si="6"/>
        <v>0</v>
      </c>
      <c r="Z53" s="149">
        <f t="shared" si="6"/>
        <v>0</v>
      </c>
      <c r="AA53" s="149">
        <f t="shared" si="21"/>
        <v>0</v>
      </c>
      <c r="AB53" s="150">
        <f t="shared" si="7"/>
        <v>0</v>
      </c>
    </row>
    <row r="54" spans="1:28" ht="49.5" hidden="1" customHeight="1">
      <c r="A54" s="68"/>
      <c r="B54" s="196"/>
      <c r="C54" s="96">
        <v>3000</v>
      </c>
      <c r="D54" s="151" t="s">
        <v>85</v>
      </c>
      <c r="E54" s="149">
        <v>0</v>
      </c>
      <c r="F54" s="149">
        <v>0</v>
      </c>
      <c r="G54" s="149">
        <v>0</v>
      </c>
      <c r="H54" s="150">
        <f t="shared" si="1"/>
        <v>0</v>
      </c>
      <c r="I54" s="149">
        <v>0</v>
      </c>
      <c r="J54" s="149">
        <v>0</v>
      </c>
      <c r="K54" s="149">
        <v>0</v>
      </c>
      <c r="L54" s="150">
        <f t="shared" si="2"/>
        <v>0</v>
      </c>
      <c r="M54" s="149">
        <v>0</v>
      </c>
      <c r="N54" s="149">
        <v>0</v>
      </c>
      <c r="O54" s="149">
        <v>0</v>
      </c>
      <c r="P54" s="150">
        <f t="shared" si="3"/>
        <v>0</v>
      </c>
      <c r="Q54" s="149">
        <v>0</v>
      </c>
      <c r="R54" s="149">
        <v>0</v>
      </c>
      <c r="S54" s="149">
        <v>0</v>
      </c>
      <c r="T54" s="150">
        <f t="shared" si="4"/>
        <v>0</v>
      </c>
      <c r="U54" s="150"/>
      <c r="V54" s="150"/>
      <c r="W54" s="150"/>
      <c r="X54" s="150"/>
      <c r="Y54" s="149">
        <f t="shared" si="6"/>
        <v>0</v>
      </c>
      <c r="Z54" s="149">
        <f t="shared" si="6"/>
        <v>0</v>
      </c>
      <c r="AA54" s="149">
        <f t="shared" si="21"/>
        <v>0</v>
      </c>
      <c r="AB54" s="150">
        <f t="shared" si="7"/>
        <v>0</v>
      </c>
    </row>
    <row r="55" spans="1:28" ht="54.75" hidden="1" customHeight="1">
      <c r="A55" s="68"/>
      <c r="B55" s="196"/>
      <c r="C55" s="96">
        <v>4000</v>
      </c>
      <c r="D55" s="151" t="s">
        <v>86</v>
      </c>
      <c r="E55" s="149">
        <v>0</v>
      </c>
      <c r="F55" s="149">
        <v>0</v>
      </c>
      <c r="G55" s="149">
        <v>0</v>
      </c>
      <c r="H55" s="150">
        <f t="shared" si="1"/>
        <v>0</v>
      </c>
      <c r="I55" s="149">
        <v>0</v>
      </c>
      <c r="J55" s="149">
        <v>0</v>
      </c>
      <c r="K55" s="149">
        <v>0</v>
      </c>
      <c r="L55" s="150">
        <f t="shared" si="2"/>
        <v>0</v>
      </c>
      <c r="M55" s="149">
        <v>0</v>
      </c>
      <c r="N55" s="149">
        <v>0</v>
      </c>
      <c r="O55" s="149">
        <v>0</v>
      </c>
      <c r="P55" s="150">
        <f t="shared" si="3"/>
        <v>0</v>
      </c>
      <c r="Q55" s="149">
        <v>0</v>
      </c>
      <c r="R55" s="149">
        <v>0</v>
      </c>
      <c r="S55" s="149">
        <v>0</v>
      </c>
      <c r="T55" s="150">
        <f t="shared" si="4"/>
        <v>0</v>
      </c>
      <c r="U55" s="150"/>
      <c r="V55" s="150"/>
      <c r="W55" s="150"/>
      <c r="X55" s="150"/>
      <c r="Y55" s="149">
        <f t="shared" si="6"/>
        <v>0</v>
      </c>
      <c r="Z55" s="149">
        <f t="shared" si="6"/>
        <v>0</v>
      </c>
      <c r="AA55" s="149">
        <f t="shared" si="21"/>
        <v>0</v>
      </c>
      <c r="AB55" s="150">
        <f t="shared" si="7"/>
        <v>0</v>
      </c>
    </row>
    <row r="56" spans="1:28" ht="49.5" hidden="1" customHeight="1">
      <c r="A56" s="68"/>
      <c r="B56" s="196"/>
      <c r="C56" s="96">
        <v>5000</v>
      </c>
      <c r="D56" s="151" t="s">
        <v>87</v>
      </c>
      <c r="E56" s="149">
        <v>0</v>
      </c>
      <c r="F56" s="149">
        <v>0</v>
      </c>
      <c r="G56" s="149">
        <v>0</v>
      </c>
      <c r="H56" s="150">
        <f t="shared" si="1"/>
        <v>0</v>
      </c>
      <c r="I56" s="149">
        <v>0</v>
      </c>
      <c r="J56" s="149">
        <v>0</v>
      </c>
      <c r="K56" s="149">
        <v>0</v>
      </c>
      <c r="L56" s="150">
        <f t="shared" si="2"/>
        <v>0</v>
      </c>
      <c r="M56" s="149">
        <v>0</v>
      </c>
      <c r="N56" s="149">
        <v>0</v>
      </c>
      <c r="O56" s="149">
        <v>0</v>
      </c>
      <c r="P56" s="150">
        <f t="shared" si="3"/>
        <v>0</v>
      </c>
      <c r="Q56" s="149">
        <v>0</v>
      </c>
      <c r="R56" s="149">
        <v>0</v>
      </c>
      <c r="S56" s="149">
        <v>0</v>
      </c>
      <c r="T56" s="150">
        <f t="shared" si="4"/>
        <v>0</v>
      </c>
      <c r="U56" s="150"/>
      <c r="V56" s="150"/>
      <c r="W56" s="150"/>
      <c r="X56" s="150"/>
      <c r="Y56" s="149">
        <f t="shared" si="6"/>
        <v>0</v>
      </c>
      <c r="Z56" s="149">
        <f t="shared" si="6"/>
        <v>0</v>
      </c>
      <c r="AA56" s="149">
        <f t="shared" si="21"/>
        <v>0</v>
      </c>
      <c r="AB56" s="150">
        <f t="shared" si="7"/>
        <v>0</v>
      </c>
    </row>
    <row r="57" spans="1:28" ht="49.5" hidden="1" customHeight="1">
      <c r="A57" s="68"/>
      <c r="B57" s="197"/>
      <c r="C57" s="96">
        <v>6000</v>
      </c>
      <c r="D57" s="151" t="s">
        <v>88</v>
      </c>
      <c r="E57" s="149">
        <v>0</v>
      </c>
      <c r="F57" s="149">
        <v>0</v>
      </c>
      <c r="G57" s="149">
        <v>0</v>
      </c>
      <c r="H57" s="150">
        <f t="shared" si="1"/>
        <v>0</v>
      </c>
      <c r="I57" s="149">
        <v>0</v>
      </c>
      <c r="J57" s="149">
        <v>0</v>
      </c>
      <c r="K57" s="149">
        <v>0</v>
      </c>
      <c r="L57" s="150">
        <f t="shared" si="2"/>
        <v>0</v>
      </c>
      <c r="M57" s="149">
        <v>0</v>
      </c>
      <c r="N57" s="149">
        <v>0</v>
      </c>
      <c r="O57" s="149">
        <v>0</v>
      </c>
      <c r="P57" s="150">
        <f t="shared" si="3"/>
        <v>0</v>
      </c>
      <c r="Q57" s="149">
        <v>0</v>
      </c>
      <c r="R57" s="149">
        <v>0</v>
      </c>
      <c r="S57" s="149">
        <v>0</v>
      </c>
      <c r="T57" s="150">
        <f t="shared" si="4"/>
        <v>0</v>
      </c>
      <c r="U57" s="150"/>
      <c r="V57" s="150"/>
      <c r="W57" s="150"/>
      <c r="X57" s="150"/>
      <c r="Y57" s="149">
        <f t="shared" si="6"/>
        <v>0</v>
      </c>
      <c r="Z57" s="149">
        <f t="shared" si="6"/>
        <v>0</v>
      </c>
      <c r="AA57" s="149">
        <f t="shared" si="21"/>
        <v>0</v>
      </c>
      <c r="AB57" s="150">
        <f t="shared" si="7"/>
        <v>0</v>
      </c>
    </row>
    <row r="58" spans="1:28" ht="64.5" customHeight="1">
      <c r="A58" s="68"/>
      <c r="B58" s="195">
        <v>8</v>
      </c>
      <c r="C58" s="85"/>
      <c r="D58" s="158" t="s">
        <v>111</v>
      </c>
      <c r="E58" s="153">
        <f>SUM(E59:E64)</f>
        <v>24157272.609999999</v>
      </c>
      <c r="F58" s="153">
        <f>SUM(F59:F64)</f>
        <v>0</v>
      </c>
      <c r="G58" s="153">
        <f t="shared" ref="G58:AA58" si="22">SUM(G59:G64)</f>
        <v>0</v>
      </c>
      <c r="H58" s="147">
        <f t="shared" si="1"/>
        <v>24157272.609999999</v>
      </c>
      <c r="I58" s="153">
        <f t="shared" si="22"/>
        <v>0</v>
      </c>
      <c r="J58" s="153">
        <f>SUM(J59:J64)</f>
        <v>0</v>
      </c>
      <c r="K58" s="153">
        <f t="shared" si="22"/>
        <v>0</v>
      </c>
      <c r="L58" s="147">
        <f t="shared" si="2"/>
        <v>0</v>
      </c>
      <c r="M58" s="153">
        <f t="shared" si="22"/>
        <v>0</v>
      </c>
      <c r="N58" s="153">
        <f>SUM(N59:N64)</f>
        <v>0</v>
      </c>
      <c r="O58" s="153">
        <f t="shared" si="22"/>
        <v>0</v>
      </c>
      <c r="P58" s="147">
        <f t="shared" si="3"/>
        <v>0</v>
      </c>
      <c r="Q58" s="153">
        <f t="shared" si="22"/>
        <v>24157272.609999999</v>
      </c>
      <c r="R58" s="153">
        <f>SUM(R59:R64)</f>
        <v>0</v>
      </c>
      <c r="S58" s="153">
        <f t="shared" si="22"/>
        <v>0</v>
      </c>
      <c r="T58" s="147">
        <f t="shared" si="4"/>
        <v>24157272.609999999</v>
      </c>
      <c r="U58" s="147"/>
      <c r="V58" s="147"/>
      <c r="W58" s="147"/>
      <c r="X58" s="147"/>
      <c r="Y58" s="153">
        <f t="shared" si="22"/>
        <v>0</v>
      </c>
      <c r="Z58" s="153">
        <f>SUM(Z59:Z64)</f>
        <v>0</v>
      </c>
      <c r="AA58" s="153">
        <f t="shared" si="22"/>
        <v>0</v>
      </c>
      <c r="AB58" s="147">
        <f>Y58+Z58+AA58</f>
        <v>0</v>
      </c>
    </row>
    <row r="59" spans="1:28" ht="49.5" customHeight="1">
      <c r="A59" s="68"/>
      <c r="B59" s="196"/>
      <c r="C59" s="96">
        <v>1000</v>
      </c>
      <c r="D59" s="151" t="s">
        <v>83</v>
      </c>
      <c r="E59" s="149">
        <v>0</v>
      </c>
      <c r="F59" s="149">
        <v>0</v>
      </c>
      <c r="G59" s="149">
        <v>0</v>
      </c>
      <c r="H59" s="150">
        <f t="shared" si="1"/>
        <v>0</v>
      </c>
      <c r="I59" s="149">
        <v>0</v>
      </c>
      <c r="J59" s="149">
        <v>0</v>
      </c>
      <c r="K59" s="149">
        <v>0</v>
      </c>
      <c r="L59" s="150">
        <f t="shared" si="2"/>
        <v>0</v>
      </c>
      <c r="M59" s="149">
        <v>0</v>
      </c>
      <c r="N59" s="149">
        <v>0</v>
      </c>
      <c r="O59" s="149">
        <v>0</v>
      </c>
      <c r="P59" s="150">
        <f t="shared" si="3"/>
        <v>0</v>
      </c>
      <c r="Q59" s="149">
        <v>0</v>
      </c>
      <c r="R59" s="149">
        <v>0</v>
      </c>
      <c r="S59" s="149">
        <v>0</v>
      </c>
      <c r="T59" s="150">
        <f t="shared" si="4"/>
        <v>0</v>
      </c>
      <c r="U59" s="150"/>
      <c r="V59" s="150"/>
      <c r="W59" s="150"/>
      <c r="X59" s="150"/>
      <c r="Y59" s="149">
        <f t="shared" si="6"/>
        <v>0</v>
      </c>
      <c r="Z59" s="149">
        <f t="shared" si="6"/>
        <v>0</v>
      </c>
      <c r="AA59" s="149">
        <f t="shared" ref="AA59:AA64" si="23">+G59-K59-O59-S59</f>
        <v>0</v>
      </c>
      <c r="AB59" s="150">
        <f t="shared" si="7"/>
        <v>0</v>
      </c>
    </row>
    <row r="60" spans="1:28" ht="49.5" customHeight="1">
      <c r="A60" s="68"/>
      <c r="B60" s="196"/>
      <c r="C60" s="96">
        <v>2000</v>
      </c>
      <c r="D60" s="151" t="s">
        <v>84</v>
      </c>
      <c r="E60" s="149">
        <v>0</v>
      </c>
      <c r="F60" s="149">
        <v>0</v>
      </c>
      <c r="G60" s="149">
        <v>0</v>
      </c>
      <c r="H60" s="150">
        <f t="shared" si="1"/>
        <v>0</v>
      </c>
      <c r="I60" s="149">
        <v>0</v>
      </c>
      <c r="J60" s="149">
        <v>0</v>
      </c>
      <c r="K60" s="149">
        <v>0</v>
      </c>
      <c r="L60" s="150">
        <f t="shared" si="2"/>
        <v>0</v>
      </c>
      <c r="M60" s="149">
        <v>0</v>
      </c>
      <c r="N60" s="149">
        <v>0</v>
      </c>
      <c r="O60" s="149">
        <v>0</v>
      </c>
      <c r="P60" s="150">
        <f t="shared" si="3"/>
        <v>0</v>
      </c>
      <c r="Q60" s="149">
        <v>0</v>
      </c>
      <c r="R60" s="149">
        <v>0</v>
      </c>
      <c r="S60" s="149">
        <v>0</v>
      </c>
      <c r="T60" s="150">
        <f t="shared" si="4"/>
        <v>0</v>
      </c>
      <c r="U60" s="150"/>
      <c r="V60" s="150"/>
      <c r="W60" s="150"/>
      <c r="X60" s="150"/>
      <c r="Y60" s="149">
        <f t="shared" si="6"/>
        <v>0</v>
      </c>
      <c r="Z60" s="149">
        <f t="shared" si="6"/>
        <v>0</v>
      </c>
      <c r="AA60" s="149">
        <f t="shared" si="23"/>
        <v>0</v>
      </c>
      <c r="AB60" s="150">
        <f t="shared" si="7"/>
        <v>0</v>
      </c>
    </row>
    <row r="61" spans="1:28" ht="49.5" customHeight="1">
      <c r="A61" s="68"/>
      <c r="B61" s="196"/>
      <c r="C61" s="96">
        <v>3000</v>
      </c>
      <c r="D61" s="151" t="s">
        <v>85</v>
      </c>
      <c r="E61" s="149">
        <v>0</v>
      </c>
      <c r="F61" s="149">
        <v>0</v>
      </c>
      <c r="G61" s="149">
        <v>0</v>
      </c>
      <c r="H61" s="150">
        <f t="shared" si="1"/>
        <v>0</v>
      </c>
      <c r="I61" s="149">
        <v>0</v>
      </c>
      <c r="J61" s="149">
        <v>0</v>
      </c>
      <c r="K61" s="149">
        <v>0</v>
      </c>
      <c r="L61" s="150">
        <f t="shared" si="2"/>
        <v>0</v>
      </c>
      <c r="M61" s="149">
        <v>0</v>
      </c>
      <c r="N61" s="149">
        <v>0</v>
      </c>
      <c r="O61" s="149">
        <v>0</v>
      </c>
      <c r="P61" s="150">
        <f t="shared" si="3"/>
        <v>0</v>
      </c>
      <c r="Q61" s="149">
        <v>0</v>
      </c>
      <c r="R61" s="149">
        <v>0</v>
      </c>
      <c r="S61" s="149">
        <v>0</v>
      </c>
      <c r="T61" s="150">
        <f t="shared" si="4"/>
        <v>0</v>
      </c>
      <c r="U61" s="150"/>
      <c r="V61" s="150"/>
      <c r="W61" s="150"/>
      <c r="X61" s="150"/>
      <c r="Y61" s="149">
        <f t="shared" si="6"/>
        <v>0</v>
      </c>
      <c r="Z61" s="149">
        <f t="shared" si="6"/>
        <v>0</v>
      </c>
      <c r="AA61" s="149">
        <f t="shared" si="23"/>
        <v>0</v>
      </c>
      <c r="AB61" s="150">
        <f t="shared" si="7"/>
        <v>0</v>
      </c>
    </row>
    <row r="62" spans="1:28" ht="54.95" customHeight="1">
      <c r="A62" s="68"/>
      <c r="B62" s="196"/>
      <c r="C62" s="96">
        <v>4000</v>
      </c>
      <c r="D62" s="151" t="s">
        <v>86</v>
      </c>
      <c r="E62" s="149">
        <v>0</v>
      </c>
      <c r="F62" s="149">
        <v>0</v>
      </c>
      <c r="G62" s="149">
        <v>0</v>
      </c>
      <c r="H62" s="150">
        <f t="shared" si="1"/>
        <v>0</v>
      </c>
      <c r="I62" s="149">
        <v>0</v>
      </c>
      <c r="J62" s="149">
        <v>0</v>
      </c>
      <c r="K62" s="149">
        <v>0</v>
      </c>
      <c r="L62" s="150">
        <f t="shared" si="2"/>
        <v>0</v>
      </c>
      <c r="M62" s="149">
        <v>0</v>
      </c>
      <c r="N62" s="149">
        <v>0</v>
      </c>
      <c r="O62" s="149">
        <v>0</v>
      </c>
      <c r="P62" s="150">
        <f t="shared" si="3"/>
        <v>0</v>
      </c>
      <c r="Q62" s="149">
        <v>0</v>
      </c>
      <c r="R62" s="149">
        <v>0</v>
      </c>
      <c r="S62" s="149">
        <v>0</v>
      </c>
      <c r="T62" s="150">
        <f t="shared" si="4"/>
        <v>0</v>
      </c>
      <c r="U62" s="150"/>
      <c r="V62" s="150"/>
      <c r="W62" s="150"/>
      <c r="X62" s="150"/>
      <c r="Y62" s="149">
        <f t="shared" si="6"/>
        <v>0</v>
      </c>
      <c r="Z62" s="149">
        <f t="shared" si="6"/>
        <v>0</v>
      </c>
      <c r="AA62" s="149">
        <f t="shared" si="23"/>
        <v>0</v>
      </c>
      <c r="AB62" s="150">
        <f t="shared" si="7"/>
        <v>0</v>
      </c>
    </row>
    <row r="63" spans="1:28" ht="49.5" customHeight="1">
      <c r="A63" s="68"/>
      <c r="B63" s="196"/>
      <c r="C63" s="96">
        <v>5000</v>
      </c>
      <c r="D63" s="151" t="s">
        <v>87</v>
      </c>
      <c r="E63" s="149">
        <v>1065313.1599999999</v>
      </c>
      <c r="F63" s="149">
        <v>0</v>
      </c>
      <c r="G63" s="149">
        <v>0</v>
      </c>
      <c r="H63" s="150">
        <f t="shared" si="1"/>
        <v>1065313.1599999999</v>
      </c>
      <c r="I63" s="149">
        <v>0</v>
      </c>
      <c r="J63" s="149">
        <v>0</v>
      </c>
      <c r="K63" s="149">
        <v>0</v>
      </c>
      <c r="L63" s="150">
        <f t="shared" si="2"/>
        <v>0</v>
      </c>
      <c r="M63" s="149">
        <v>0</v>
      </c>
      <c r="N63" s="149">
        <v>0</v>
      </c>
      <c r="O63" s="149">
        <v>0</v>
      </c>
      <c r="P63" s="150">
        <f t="shared" si="3"/>
        <v>0</v>
      </c>
      <c r="Q63" s="149">
        <v>1065313.1599999999</v>
      </c>
      <c r="R63" s="149">
        <v>0</v>
      </c>
      <c r="S63" s="149">
        <v>0</v>
      </c>
      <c r="T63" s="150">
        <f t="shared" si="4"/>
        <v>1065313.1599999999</v>
      </c>
      <c r="U63" s="150"/>
      <c r="V63" s="150"/>
      <c r="W63" s="150"/>
      <c r="X63" s="150"/>
      <c r="Y63" s="149">
        <f t="shared" si="6"/>
        <v>0</v>
      </c>
      <c r="Z63" s="149">
        <f t="shared" si="6"/>
        <v>0</v>
      </c>
      <c r="AA63" s="149">
        <f t="shared" si="23"/>
        <v>0</v>
      </c>
      <c r="AB63" s="150">
        <f t="shared" si="7"/>
        <v>0</v>
      </c>
    </row>
    <row r="64" spans="1:28" ht="49.5" customHeight="1">
      <c r="A64" s="68"/>
      <c r="B64" s="197"/>
      <c r="C64" s="96">
        <v>6000</v>
      </c>
      <c r="D64" s="151" t="s">
        <v>88</v>
      </c>
      <c r="E64" s="149">
        <v>23091959.449999999</v>
      </c>
      <c r="F64" s="149">
        <v>0</v>
      </c>
      <c r="G64" s="149">
        <v>0</v>
      </c>
      <c r="H64" s="150">
        <f t="shared" si="1"/>
        <v>23091959.449999999</v>
      </c>
      <c r="I64" s="149">
        <v>0</v>
      </c>
      <c r="J64" s="149">
        <v>0</v>
      </c>
      <c r="K64" s="149">
        <v>0</v>
      </c>
      <c r="L64" s="150">
        <f t="shared" si="2"/>
        <v>0</v>
      </c>
      <c r="M64" s="149">
        <v>0</v>
      </c>
      <c r="N64" s="149">
        <v>0</v>
      </c>
      <c r="O64" s="149">
        <v>0</v>
      </c>
      <c r="P64" s="150">
        <f t="shared" si="3"/>
        <v>0</v>
      </c>
      <c r="Q64" s="149">
        <v>23091959.449999999</v>
      </c>
      <c r="R64" s="149">
        <v>0</v>
      </c>
      <c r="S64" s="149">
        <v>0</v>
      </c>
      <c r="T64" s="150">
        <f t="shared" si="4"/>
        <v>23091959.449999999</v>
      </c>
      <c r="U64" s="150"/>
      <c r="V64" s="150"/>
      <c r="W64" s="150"/>
      <c r="X64" s="150"/>
      <c r="Y64" s="149">
        <f t="shared" si="6"/>
        <v>0</v>
      </c>
      <c r="Z64" s="149">
        <f t="shared" si="6"/>
        <v>0</v>
      </c>
      <c r="AA64" s="149">
        <f t="shared" si="23"/>
        <v>0</v>
      </c>
      <c r="AB64" s="150">
        <f t="shared" si="7"/>
        <v>0</v>
      </c>
    </row>
    <row r="65" spans="1:28" ht="87" customHeight="1">
      <c r="A65" s="68"/>
      <c r="B65" s="195">
        <v>9</v>
      </c>
      <c r="C65" s="85"/>
      <c r="D65" s="152" t="s">
        <v>112</v>
      </c>
      <c r="E65" s="153">
        <f>SUM(E66:E71)</f>
        <v>15000000</v>
      </c>
      <c r="F65" s="153">
        <f>SUM(F66:F71)</f>
        <v>0</v>
      </c>
      <c r="G65" s="153">
        <f t="shared" ref="G65:AA65" si="24">SUM(G66:G71)</f>
        <v>0</v>
      </c>
      <c r="H65" s="147">
        <f t="shared" si="1"/>
        <v>15000000</v>
      </c>
      <c r="I65" s="153">
        <f t="shared" si="24"/>
        <v>0</v>
      </c>
      <c r="J65" s="153">
        <f>SUM(J66:J71)</f>
        <v>0</v>
      </c>
      <c r="K65" s="153">
        <f t="shared" si="24"/>
        <v>0</v>
      </c>
      <c r="L65" s="147">
        <f t="shared" si="2"/>
        <v>0</v>
      </c>
      <c r="M65" s="153">
        <f t="shared" si="24"/>
        <v>0</v>
      </c>
      <c r="N65" s="153">
        <f>SUM(N66:N71)</f>
        <v>0</v>
      </c>
      <c r="O65" s="153">
        <f t="shared" si="24"/>
        <v>0</v>
      </c>
      <c r="P65" s="147">
        <f t="shared" si="3"/>
        <v>0</v>
      </c>
      <c r="Q65" s="153">
        <f t="shared" si="24"/>
        <v>15000000</v>
      </c>
      <c r="R65" s="153">
        <f>SUM(R66:R71)</f>
        <v>0</v>
      </c>
      <c r="S65" s="153">
        <f t="shared" si="24"/>
        <v>0</v>
      </c>
      <c r="T65" s="147">
        <f t="shared" si="4"/>
        <v>15000000</v>
      </c>
      <c r="U65" s="147"/>
      <c r="V65" s="147"/>
      <c r="W65" s="147"/>
      <c r="X65" s="147"/>
      <c r="Y65" s="153">
        <f t="shared" si="24"/>
        <v>0</v>
      </c>
      <c r="Z65" s="153">
        <f>SUM(Z66:Z71)</f>
        <v>0</v>
      </c>
      <c r="AA65" s="153">
        <f t="shared" si="24"/>
        <v>0</v>
      </c>
      <c r="AB65" s="147">
        <f>Y65+Z65+AA65</f>
        <v>0</v>
      </c>
    </row>
    <row r="66" spans="1:28" ht="49.5" customHeight="1">
      <c r="A66" s="68"/>
      <c r="B66" s="196"/>
      <c r="C66" s="96">
        <v>1000</v>
      </c>
      <c r="D66" s="151" t="s">
        <v>83</v>
      </c>
      <c r="E66" s="149">
        <v>0</v>
      </c>
      <c r="F66" s="149">
        <v>0</v>
      </c>
      <c r="G66" s="149">
        <v>0</v>
      </c>
      <c r="H66" s="150">
        <f t="shared" si="1"/>
        <v>0</v>
      </c>
      <c r="I66" s="149">
        <v>0</v>
      </c>
      <c r="J66" s="149">
        <v>0</v>
      </c>
      <c r="K66" s="149">
        <v>0</v>
      </c>
      <c r="L66" s="150">
        <f t="shared" si="2"/>
        <v>0</v>
      </c>
      <c r="M66" s="149">
        <v>0</v>
      </c>
      <c r="N66" s="149">
        <v>0</v>
      </c>
      <c r="O66" s="149">
        <v>0</v>
      </c>
      <c r="P66" s="150">
        <f t="shared" si="3"/>
        <v>0</v>
      </c>
      <c r="Q66" s="149">
        <v>0</v>
      </c>
      <c r="R66" s="149">
        <v>0</v>
      </c>
      <c r="S66" s="149">
        <v>0</v>
      </c>
      <c r="T66" s="150">
        <f t="shared" si="4"/>
        <v>0</v>
      </c>
      <c r="U66" s="150"/>
      <c r="V66" s="150"/>
      <c r="W66" s="150"/>
      <c r="X66" s="150"/>
      <c r="Y66" s="149">
        <f t="shared" si="6"/>
        <v>0</v>
      </c>
      <c r="Z66" s="149">
        <f t="shared" si="6"/>
        <v>0</v>
      </c>
      <c r="AA66" s="149">
        <f t="shared" ref="AA66:AA71" si="25">+G66-K66-O66-S66</f>
        <v>0</v>
      </c>
      <c r="AB66" s="150">
        <f t="shared" si="7"/>
        <v>0</v>
      </c>
    </row>
    <row r="67" spans="1:28" ht="49.5" customHeight="1">
      <c r="A67" s="68"/>
      <c r="B67" s="196"/>
      <c r="C67" s="96">
        <v>2000</v>
      </c>
      <c r="D67" s="151" t="s">
        <v>84</v>
      </c>
      <c r="E67" s="149">
        <v>0</v>
      </c>
      <c r="F67" s="149">
        <v>0</v>
      </c>
      <c r="G67" s="149">
        <v>0</v>
      </c>
      <c r="H67" s="150">
        <f t="shared" si="1"/>
        <v>0</v>
      </c>
      <c r="I67" s="149">
        <v>0</v>
      </c>
      <c r="J67" s="149">
        <v>0</v>
      </c>
      <c r="K67" s="149">
        <v>0</v>
      </c>
      <c r="L67" s="150">
        <f t="shared" si="2"/>
        <v>0</v>
      </c>
      <c r="M67" s="149">
        <v>0</v>
      </c>
      <c r="N67" s="149">
        <v>0</v>
      </c>
      <c r="O67" s="149">
        <v>0</v>
      </c>
      <c r="P67" s="150">
        <f t="shared" si="3"/>
        <v>0</v>
      </c>
      <c r="Q67" s="149">
        <v>0</v>
      </c>
      <c r="R67" s="149">
        <v>0</v>
      </c>
      <c r="S67" s="149">
        <v>0</v>
      </c>
      <c r="T67" s="150">
        <f t="shared" si="4"/>
        <v>0</v>
      </c>
      <c r="U67" s="150"/>
      <c r="V67" s="150"/>
      <c r="W67" s="150"/>
      <c r="X67" s="150"/>
      <c r="Y67" s="149">
        <f t="shared" si="6"/>
        <v>0</v>
      </c>
      <c r="Z67" s="149">
        <f t="shared" si="6"/>
        <v>0</v>
      </c>
      <c r="AA67" s="149">
        <f t="shared" si="25"/>
        <v>0</v>
      </c>
      <c r="AB67" s="150">
        <f t="shared" si="7"/>
        <v>0</v>
      </c>
    </row>
    <row r="68" spans="1:28" ht="49.5" customHeight="1">
      <c r="A68" s="68"/>
      <c r="B68" s="196"/>
      <c r="C68" s="96">
        <v>3000</v>
      </c>
      <c r="D68" s="148" t="s">
        <v>85</v>
      </c>
      <c r="E68" s="149">
        <v>0</v>
      </c>
      <c r="F68" s="149">
        <v>0</v>
      </c>
      <c r="G68" s="149">
        <v>0</v>
      </c>
      <c r="H68" s="150">
        <f t="shared" si="1"/>
        <v>0</v>
      </c>
      <c r="I68" s="149">
        <v>0</v>
      </c>
      <c r="J68" s="149">
        <v>0</v>
      </c>
      <c r="K68" s="149">
        <v>0</v>
      </c>
      <c r="L68" s="150">
        <f t="shared" si="2"/>
        <v>0</v>
      </c>
      <c r="M68" s="149">
        <v>0</v>
      </c>
      <c r="N68" s="149">
        <v>0</v>
      </c>
      <c r="O68" s="149">
        <v>0</v>
      </c>
      <c r="P68" s="150">
        <f t="shared" si="3"/>
        <v>0</v>
      </c>
      <c r="Q68" s="149">
        <v>0</v>
      </c>
      <c r="R68" s="149">
        <v>0</v>
      </c>
      <c r="S68" s="149">
        <v>0</v>
      </c>
      <c r="T68" s="150">
        <f t="shared" si="4"/>
        <v>0</v>
      </c>
      <c r="U68" s="150"/>
      <c r="V68" s="150"/>
      <c r="W68" s="150"/>
      <c r="X68" s="150"/>
      <c r="Y68" s="149">
        <f t="shared" si="6"/>
        <v>0</v>
      </c>
      <c r="Z68" s="149">
        <f t="shared" si="6"/>
        <v>0</v>
      </c>
      <c r="AA68" s="149">
        <f t="shared" si="25"/>
        <v>0</v>
      </c>
      <c r="AB68" s="150">
        <f t="shared" si="7"/>
        <v>0</v>
      </c>
    </row>
    <row r="69" spans="1:28" ht="54.95" customHeight="1">
      <c r="A69" s="68"/>
      <c r="B69" s="196"/>
      <c r="C69" s="96">
        <v>4000</v>
      </c>
      <c r="D69" s="148" t="s">
        <v>86</v>
      </c>
      <c r="E69" s="149">
        <v>0</v>
      </c>
      <c r="F69" s="149">
        <v>0</v>
      </c>
      <c r="G69" s="149">
        <v>0</v>
      </c>
      <c r="H69" s="150">
        <f t="shared" si="1"/>
        <v>0</v>
      </c>
      <c r="I69" s="149">
        <v>0</v>
      </c>
      <c r="J69" s="149">
        <v>0</v>
      </c>
      <c r="K69" s="149">
        <v>0</v>
      </c>
      <c r="L69" s="150">
        <f t="shared" si="2"/>
        <v>0</v>
      </c>
      <c r="M69" s="149">
        <v>0</v>
      </c>
      <c r="N69" s="149">
        <v>0</v>
      </c>
      <c r="O69" s="149">
        <v>0</v>
      </c>
      <c r="P69" s="150">
        <f t="shared" si="3"/>
        <v>0</v>
      </c>
      <c r="Q69" s="149">
        <v>0</v>
      </c>
      <c r="R69" s="149">
        <v>0</v>
      </c>
      <c r="S69" s="149">
        <v>0</v>
      </c>
      <c r="T69" s="150">
        <f t="shared" si="4"/>
        <v>0</v>
      </c>
      <c r="U69" s="150"/>
      <c r="V69" s="150"/>
      <c r="W69" s="150"/>
      <c r="X69" s="150"/>
      <c r="Y69" s="149">
        <f t="shared" si="6"/>
        <v>0</v>
      </c>
      <c r="Z69" s="149">
        <f t="shared" si="6"/>
        <v>0</v>
      </c>
      <c r="AA69" s="149">
        <f t="shared" si="25"/>
        <v>0</v>
      </c>
      <c r="AB69" s="150">
        <f t="shared" si="7"/>
        <v>0</v>
      </c>
    </row>
    <row r="70" spans="1:28" ht="49.5" customHeight="1">
      <c r="A70" s="68"/>
      <c r="B70" s="196"/>
      <c r="C70" s="96">
        <v>5000</v>
      </c>
      <c r="D70" s="148" t="s">
        <v>87</v>
      </c>
      <c r="E70" s="149">
        <v>15000000</v>
      </c>
      <c r="F70" s="149">
        <v>0</v>
      </c>
      <c r="G70" s="149">
        <v>0</v>
      </c>
      <c r="H70" s="150">
        <f t="shared" si="1"/>
        <v>15000000</v>
      </c>
      <c r="I70" s="149">
        <v>0</v>
      </c>
      <c r="J70" s="149">
        <v>0</v>
      </c>
      <c r="K70" s="149">
        <v>0</v>
      </c>
      <c r="L70" s="150">
        <f t="shared" si="2"/>
        <v>0</v>
      </c>
      <c r="M70" s="149">
        <v>0</v>
      </c>
      <c r="N70" s="149">
        <v>0</v>
      </c>
      <c r="O70" s="149">
        <v>0</v>
      </c>
      <c r="P70" s="150">
        <f t="shared" si="3"/>
        <v>0</v>
      </c>
      <c r="Q70" s="149">
        <v>15000000</v>
      </c>
      <c r="R70" s="149">
        <v>0</v>
      </c>
      <c r="S70" s="149">
        <v>0</v>
      </c>
      <c r="T70" s="150">
        <f t="shared" si="4"/>
        <v>15000000</v>
      </c>
      <c r="U70" s="150"/>
      <c r="V70" s="150"/>
      <c r="W70" s="150"/>
      <c r="X70" s="150"/>
      <c r="Y70" s="149">
        <f t="shared" si="6"/>
        <v>0</v>
      </c>
      <c r="Z70" s="149">
        <f t="shared" si="6"/>
        <v>0</v>
      </c>
      <c r="AA70" s="149">
        <f t="shared" si="25"/>
        <v>0</v>
      </c>
      <c r="AB70" s="150">
        <f t="shared" si="7"/>
        <v>0</v>
      </c>
    </row>
    <row r="71" spans="1:28" ht="49.5" customHeight="1">
      <c r="A71" s="68"/>
      <c r="B71" s="197"/>
      <c r="C71" s="96">
        <v>6000</v>
      </c>
      <c r="D71" s="151" t="s">
        <v>88</v>
      </c>
      <c r="E71" s="149">
        <v>0</v>
      </c>
      <c r="F71" s="149">
        <v>0</v>
      </c>
      <c r="G71" s="149">
        <v>0</v>
      </c>
      <c r="H71" s="150">
        <f t="shared" si="1"/>
        <v>0</v>
      </c>
      <c r="I71" s="149">
        <v>0</v>
      </c>
      <c r="J71" s="149">
        <v>0</v>
      </c>
      <c r="K71" s="149">
        <v>0</v>
      </c>
      <c r="L71" s="150">
        <f t="shared" si="2"/>
        <v>0</v>
      </c>
      <c r="M71" s="149">
        <v>0</v>
      </c>
      <c r="N71" s="149">
        <v>0</v>
      </c>
      <c r="O71" s="149">
        <v>0</v>
      </c>
      <c r="P71" s="150">
        <f t="shared" si="3"/>
        <v>0</v>
      </c>
      <c r="Q71" s="149">
        <v>0</v>
      </c>
      <c r="R71" s="149">
        <v>0</v>
      </c>
      <c r="S71" s="149">
        <v>0</v>
      </c>
      <c r="T71" s="150">
        <f t="shared" si="4"/>
        <v>0</v>
      </c>
      <c r="U71" s="150"/>
      <c r="V71" s="150"/>
      <c r="W71" s="150"/>
      <c r="X71" s="150"/>
      <c r="Y71" s="149">
        <f t="shared" ref="Y71" si="26">+E71-I71-M71-Q71</f>
        <v>0</v>
      </c>
      <c r="Z71" s="149">
        <f t="shared" ref="Z71:Z74" si="27">+F71-J71-N71-R71-V71</f>
        <v>0</v>
      </c>
      <c r="AA71" s="149">
        <f t="shared" si="25"/>
        <v>0</v>
      </c>
      <c r="AB71" s="150">
        <f t="shared" si="7"/>
        <v>0</v>
      </c>
    </row>
    <row r="72" spans="1:28" ht="64.5" customHeight="1">
      <c r="A72" s="68"/>
      <c r="B72" s="195">
        <v>10</v>
      </c>
      <c r="C72" s="85"/>
      <c r="D72" s="158" t="s">
        <v>58</v>
      </c>
      <c r="E72" s="153">
        <f>SUM(E73:E78)</f>
        <v>24769256.75</v>
      </c>
      <c r="F72" s="153">
        <f>SUM(F73:F78)</f>
        <v>1610338</v>
      </c>
      <c r="G72" s="153">
        <f t="shared" ref="G72:AA72" si="28">SUM(G73:G78)</f>
        <v>6283674</v>
      </c>
      <c r="H72" s="147">
        <f t="shared" si="1"/>
        <v>32663268.75</v>
      </c>
      <c r="I72" s="153">
        <f t="shared" si="28"/>
        <v>7929872.5199999996</v>
      </c>
      <c r="J72" s="153">
        <f>SUM(J73:J78)</f>
        <v>0</v>
      </c>
      <c r="K72" s="153">
        <f t="shared" si="28"/>
        <v>0</v>
      </c>
      <c r="L72" s="147">
        <f t="shared" si="2"/>
        <v>7929872.5199999996</v>
      </c>
      <c r="M72" s="153">
        <f t="shared" si="28"/>
        <v>0</v>
      </c>
      <c r="N72" s="153">
        <f>SUM(N73:N78)</f>
        <v>0</v>
      </c>
      <c r="O72" s="153">
        <f t="shared" si="28"/>
        <v>0</v>
      </c>
      <c r="P72" s="147">
        <f t="shared" si="3"/>
        <v>0</v>
      </c>
      <c r="Q72" s="153">
        <f t="shared" si="28"/>
        <v>15063323.780000001</v>
      </c>
      <c r="R72" s="153">
        <f>SUM(R73:R78)</f>
        <v>1609365.04</v>
      </c>
      <c r="S72" s="153">
        <f t="shared" si="28"/>
        <v>6279924.7000000002</v>
      </c>
      <c r="T72" s="147">
        <f t="shared" si="4"/>
        <v>22952613.52</v>
      </c>
      <c r="U72" s="147"/>
      <c r="V72" s="147"/>
      <c r="W72" s="147"/>
      <c r="X72" s="147"/>
      <c r="Y72" s="153">
        <f t="shared" si="28"/>
        <v>1776060.4500000002</v>
      </c>
      <c r="Z72" s="153">
        <f>SUM(Z73:Z78)</f>
        <v>972.95999999996275</v>
      </c>
      <c r="AA72" s="153">
        <f t="shared" si="28"/>
        <v>3749.2999999996973</v>
      </c>
      <c r="AB72" s="147">
        <f>Y72+Z72+AA72</f>
        <v>1780782.71</v>
      </c>
    </row>
    <row r="73" spans="1:28" ht="49.5" customHeight="1">
      <c r="A73" s="68"/>
      <c r="B73" s="196"/>
      <c r="C73" s="96">
        <v>1000</v>
      </c>
      <c r="D73" s="148" t="s">
        <v>83</v>
      </c>
      <c r="E73" s="149">
        <v>0</v>
      </c>
      <c r="F73" s="149">
        <v>0</v>
      </c>
      <c r="G73" s="149">
        <v>2494400</v>
      </c>
      <c r="H73" s="150">
        <f t="shared" si="1"/>
        <v>2494400</v>
      </c>
      <c r="I73" s="149">
        <v>0</v>
      </c>
      <c r="J73" s="149">
        <v>0</v>
      </c>
      <c r="K73" s="149">
        <v>0</v>
      </c>
      <c r="L73" s="150">
        <f t="shared" si="2"/>
        <v>0</v>
      </c>
      <c r="M73" s="149">
        <v>0</v>
      </c>
      <c r="N73" s="149">
        <v>0</v>
      </c>
      <c r="O73" s="149">
        <v>0</v>
      </c>
      <c r="P73" s="150">
        <f t="shared" si="3"/>
        <v>0</v>
      </c>
      <c r="Q73" s="149">
        <v>0</v>
      </c>
      <c r="R73" s="149">
        <v>0</v>
      </c>
      <c r="S73" s="149">
        <v>2494400</v>
      </c>
      <c r="T73" s="150">
        <f t="shared" si="4"/>
        <v>2494400</v>
      </c>
      <c r="U73" s="150"/>
      <c r="V73" s="150"/>
      <c r="W73" s="150"/>
      <c r="X73" s="150"/>
      <c r="Y73" s="149">
        <f t="shared" ref="Y73:Z78" si="29">+E73-I73-M73-Q73-U73</f>
        <v>0</v>
      </c>
      <c r="Z73" s="149">
        <f t="shared" si="27"/>
        <v>0</v>
      </c>
      <c r="AA73" s="149">
        <f t="shared" ref="AA73:AA78" si="30">+G73-K73-O73-S73</f>
        <v>0</v>
      </c>
      <c r="AB73" s="150">
        <f t="shared" si="7"/>
        <v>0</v>
      </c>
    </row>
    <row r="74" spans="1:28" ht="49.5" customHeight="1">
      <c r="A74" s="68"/>
      <c r="B74" s="196"/>
      <c r="C74" s="96">
        <v>2000</v>
      </c>
      <c r="D74" s="148" t="s">
        <v>84</v>
      </c>
      <c r="E74" s="149">
        <v>739359</v>
      </c>
      <c r="F74" s="149">
        <v>0</v>
      </c>
      <c r="G74" s="149">
        <v>943904</v>
      </c>
      <c r="H74" s="150">
        <f t="shared" ref="H74:H128" si="31">E74+F74+G74</f>
        <v>1683263</v>
      </c>
      <c r="I74" s="149">
        <v>0</v>
      </c>
      <c r="J74" s="149">
        <v>0</v>
      </c>
      <c r="K74" s="149">
        <v>0</v>
      </c>
      <c r="L74" s="150">
        <f t="shared" ref="L74:L127" si="32">I74+J74+K74</f>
        <v>0</v>
      </c>
      <c r="M74" s="149">
        <v>0</v>
      </c>
      <c r="N74" s="149">
        <v>0</v>
      </c>
      <c r="O74" s="149">
        <v>0</v>
      </c>
      <c r="P74" s="150">
        <f t="shared" ref="P74:P127" si="33">M74+N74+O74</f>
        <v>0</v>
      </c>
      <c r="Q74" s="149">
        <v>732116.62</v>
      </c>
      <c r="R74" s="149">
        <v>0</v>
      </c>
      <c r="S74" s="149">
        <v>940260.84</v>
      </c>
      <c r="T74" s="150">
        <f t="shared" ref="T74:T127" si="34">Q74+R74+S74</f>
        <v>1672377.46</v>
      </c>
      <c r="U74" s="150"/>
      <c r="V74" s="150"/>
      <c r="W74" s="150"/>
      <c r="X74" s="150"/>
      <c r="Y74" s="149">
        <f t="shared" si="29"/>
        <v>7242.3800000000047</v>
      </c>
      <c r="Z74" s="149">
        <f t="shared" si="27"/>
        <v>0</v>
      </c>
      <c r="AA74" s="149">
        <f t="shared" si="30"/>
        <v>3643.1600000000326</v>
      </c>
      <c r="AB74" s="150">
        <f t="shared" si="7"/>
        <v>10885.540000000037</v>
      </c>
    </row>
    <row r="75" spans="1:28" ht="49.5" customHeight="1">
      <c r="A75" s="68"/>
      <c r="B75" s="196"/>
      <c r="C75" s="96">
        <v>3000</v>
      </c>
      <c r="D75" s="148" t="s">
        <v>85</v>
      </c>
      <c r="E75" s="149">
        <v>3460614.75</v>
      </c>
      <c r="F75" s="149">
        <v>0</v>
      </c>
      <c r="G75" s="149">
        <v>2845370</v>
      </c>
      <c r="H75" s="150">
        <f t="shared" si="31"/>
        <v>6305984.75</v>
      </c>
      <c r="I75" s="149">
        <v>0</v>
      </c>
      <c r="J75" s="149">
        <v>0</v>
      </c>
      <c r="K75" s="149">
        <v>0</v>
      </c>
      <c r="L75" s="150">
        <f t="shared" si="32"/>
        <v>0</v>
      </c>
      <c r="M75" s="149">
        <v>0</v>
      </c>
      <c r="N75" s="149">
        <v>0</v>
      </c>
      <c r="O75" s="149">
        <v>0</v>
      </c>
      <c r="P75" s="150">
        <f t="shared" si="33"/>
        <v>0</v>
      </c>
      <c r="Q75" s="149">
        <v>3460614.75</v>
      </c>
      <c r="R75" s="149">
        <v>0</v>
      </c>
      <c r="S75" s="149">
        <v>2845263.8600000003</v>
      </c>
      <c r="T75" s="150">
        <f t="shared" si="34"/>
        <v>6305878.6100000003</v>
      </c>
      <c r="U75" s="150"/>
      <c r="V75" s="150"/>
      <c r="W75" s="150"/>
      <c r="X75" s="150"/>
      <c r="Y75" s="149">
        <f t="shared" si="29"/>
        <v>0</v>
      </c>
      <c r="Z75" s="149">
        <f t="shared" si="29"/>
        <v>0</v>
      </c>
      <c r="AA75" s="149">
        <f t="shared" si="30"/>
        <v>106.13999999966472</v>
      </c>
      <c r="AB75" s="150">
        <f t="shared" ref="AB75:AB78" si="35">+H75-L75-P75-T75-X75</f>
        <v>106.13999999966472</v>
      </c>
    </row>
    <row r="76" spans="1:28" ht="54.95" customHeight="1">
      <c r="A76" s="68"/>
      <c r="B76" s="196"/>
      <c r="C76" s="96">
        <v>4000</v>
      </c>
      <c r="D76" s="148" t="s">
        <v>86</v>
      </c>
      <c r="E76" s="149">
        <v>0</v>
      </c>
      <c r="F76" s="149">
        <v>0</v>
      </c>
      <c r="G76" s="149">
        <v>0</v>
      </c>
      <c r="H76" s="150">
        <f t="shared" si="31"/>
        <v>0</v>
      </c>
      <c r="I76" s="149">
        <v>0</v>
      </c>
      <c r="J76" s="149">
        <v>0</v>
      </c>
      <c r="K76" s="149">
        <v>0</v>
      </c>
      <c r="L76" s="150">
        <f t="shared" si="32"/>
        <v>0</v>
      </c>
      <c r="M76" s="149">
        <v>0</v>
      </c>
      <c r="N76" s="149">
        <v>0</v>
      </c>
      <c r="O76" s="149">
        <v>0</v>
      </c>
      <c r="P76" s="150">
        <f t="shared" si="33"/>
        <v>0</v>
      </c>
      <c r="Q76" s="149">
        <v>0</v>
      </c>
      <c r="R76" s="149">
        <v>0</v>
      </c>
      <c r="S76" s="149">
        <v>0</v>
      </c>
      <c r="T76" s="150">
        <f t="shared" si="34"/>
        <v>0</v>
      </c>
      <c r="U76" s="150"/>
      <c r="V76" s="150"/>
      <c r="W76" s="150"/>
      <c r="X76" s="150"/>
      <c r="Y76" s="149">
        <f t="shared" si="29"/>
        <v>0</v>
      </c>
      <c r="Z76" s="149">
        <f t="shared" si="29"/>
        <v>0</v>
      </c>
      <c r="AA76" s="149">
        <f t="shared" si="30"/>
        <v>0</v>
      </c>
      <c r="AB76" s="150">
        <f t="shared" si="35"/>
        <v>0</v>
      </c>
    </row>
    <row r="77" spans="1:28" ht="49.5" customHeight="1">
      <c r="A77" s="68"/>
      <c r="B77" s="196"/>
      <c r="C77" s="96">
        <v>5000</v>
      </c>
      <c r="D77" s="148" t="s">
        <v>87</v>
      </c>
      <c r="E77" s="149">
        <v>20569283</v>
      </c>
      <c r="F77" s="149">
        <v>1610338</v>
      </c>
      <c r="G77" s="149">
        <v>0</v>
      </c>
      <c r="H77" s="150">
        <f t="shared" si="31"/>
        <v>22179621</v>
      </c>
      <c r="I77" s="149">
        <v>7929872.5199999996</v>
      </c>
      <c r="J77" s="149">
        <v>0</v>
      </c>
      <c r="K77" s="149">
        <v>0</v>
      </c>
      <c r="L77" s="150">
        <f t="shared" si="32"/>
        <v>7929872.5199999996</v>
      </c>
      <c r="M77" s="149">
        <v>0</v>
      </c>
      <c r="N77" s="149">
        <v>0</v>
      </c>
      <c r="O77" s="149">
        <v>0</v>
      </c>
      <c r="P77" s="150">
        <f t="shared" si="33"/>
        <v>0</v>
      </c>
      <c r="Q77" s="149">
        <v>10870592.41</v>
      </c>
      <c r="R77" s="149">
        <v>1609365.04</v>
      </c>
      <c r="S77" s="149">
        <v>0</v>
      </c>
      <c r="T77" s="150">
        <f t="shared" si="34"/>
        <v>12479957.449999999</v>
      </c>
      <c r="U77" s="150"/>
      <c r="V77" s="150"/>
      <c r="W77" s="150"/>
      <c r="X77" s="150"/>
      <c r="Y77" s="149">
        <f t="shared" si="29"/>
        <v>1768818.0700000003</v>
      </c>
      <c r="Z77" s="149">
        <f t="shared" si="29"/>
        <v>972.95999999996275</v>
      </c>
      <c r="AA77" s="149">
        <f t="shared" si="30"/>
        <v>0</v>
      </c>
      <c r="AB77" s="150">
        <f t="shared" si="35"/>
        <v>1769791.0300000012</v>
      </c>
    </row>
    <row r="78" spans="1:28" ht="49.5" customHeight="1">
      <c r="A78" s="68"/>
      <c r="B78" s="197"/>
      <c r="C78" s="96">
        <v>6000</v>
      </c>
      <c r="D78" s="151" t="s">
        <v>88</v>
      </c>
      <c r="E78" s="149">
        <v>0</v>
      </c>
      <c r="F78" s="149">
        <v>0</v>
      </c>
      <c r="G78" s="149">
        <v>0</v>
      </c>
      <c r="H78" s="150">
        <f t="shared" si="31"/>
        <v>0</v>
      </c>
      <c r="I78" s="149">
        <v>0</v>
      </c>
      <c r="J78" s="149">
        <v>0</v>
      </c>
      <c r="K78" s="149">
        <v>0</v>
      </c>
      <c r="L78" s="150">
        <f t="shared" si="32"/>
        <v>0</v>
      </c>
      <c r="M78" s="149">
        <v>0</v>
      </c>
      <c r="N78" s="149">
        <v>0</v>
      </c>
      <c r="O78" s="149">
        <v>0</v>
      </c>
      <c r="P78" s="150">
        <f t="shared" si="33"/>
        <v>0</v>
      </c>
      <c r="Q78" s="149">
        <v>0</v>
      </c>
      <c r="R78" s="149">
        <v>0</v>
      </c>
      <c r="S78" s="149">
        <v>0</v>
      </c>
      <c r="T78" s="150">
        <f t="shared" si="34"/>
        <v>0</v>
      </c>
      <c r="U78" s="150"/>
      <c r="V78" s="150"/>
      <c r="W78" s="150"/>
      <c r="X78" s="150"/>
      <c r="Y78" s="149">
        <f t="shared" si="29"/>
        <v>0</v>
      </c>
      <c r="Z78" s="149">
        <f t="shared" si="29"/>
        <v>0</v>
      </c>
      <c r="AA78" s="149">
        <f t="shared" si="30"/>
        <v>0</v>
      </c>
      <c r="AB78" s="150">
        <f t="shared" si="35"/>
        <v>0</v>
      </c>
    </row>
    <row r="79" spans="1:28" ht="64.5" customHeight="1">
      <c r="A79" s="68"/>
      <c r="B79" s="195">
        <v>11</v>
      </c>
      <c r="C79" s="85"/>
      <c r="D79" s="152" t="s">
        <v>97</v>
      </c>
      <c r="E79" s="153">
        <f>SUM(E80:E85)</f>
        <v>601214</v>
      </c>
      <c r="F79" s="153">
        <f>SUM(F80:F85)</f>
        <v>0</v>
      </c>
      <c r="G79" s="153">
        <f t="shared" ref="G79:AA79" si="36">SUM(G80:G85)</f>
        <v>7845329</v>
      </c>
      <c r="H79" s="147">
        <f t="shared" si="31"/>
        <v>8446543</v>
      </c>
      <c r="I79" s="153">
        <f t="shared" si="36"/>
        <v>0</v>
      </c>
      <c r="J79" s="153">
        <f>SUM(J80:J85)</f>
        <v>0</v>
      </c>
      <c r="K79" s="153">
        <f t="shared" si="36"/>
        <v>0</v>
      </c>
      <c r="L79" s="147">
        <f t="shared" si="32"/>
        <v>0</v>
      </c>
      <c r="M79" s="153">
        <f t="shared" si="36"/>
        <v>0</v>
      </c>
      <c r="N79" s="153">
        <f>SUM(N80:N85)</f>
        <v>0</v>
      </c>
      <c r="O79" s="153">
        <f t="shared" si="36"/>
        <v>0</v>
      </c>
      <c r="P79" s="147">
        <f t="shared" si="33"/>
        <v>0</v>
      </c>
      <c r="Q79" s="153">
        <f t="shared" si="36"/>
        <v>600536.82000000007</v>
      </c>
      <c r="R79" s="153">
        <f>SUM(R80:R85)</f>
        <v>0</v>
      </c>
      <c r="S79" s="153">
        <f t="shared" si="36"/>
        <v>7845298.9800000004</v>
      </c>
      <c r="T79" s="147">
        <f t="shared" si="34"/>
        <v>8445835.8000000007</v>
      </c>
      <c r="U79" s="147"/>
      <c r="V79" s="147"/>
      <c r="W79" s="147"/>
      <c r="X79" s="147"/>
      <c r="Y79" s="153">
        <f t="shared" si="36"/>
        <v>677.17999999999302</v>
      </c>
      <c r="Z79" s="153">
        <f>SUM(Z80:Z85)</f>
        <v>0</v>
      </c>
      <c r="AA79" s="153">
        <f t="shared" si="36"/>
        <v>30.020000000018626</v>
      </c>
      <c r="AB79" s="147">
        <f>Y79+Z79+AA79</f>
        <v>707.20000000001164</v>
      </c>
    </row>
    <row r="80" spans="1:28" ht="49.5" customHeight="1">
      <c r="A80" s="68"/>
      <c r="B80" s="196"/>
      <c r="C80" s="96">
        <v>1000</v>
      </c>
      <c r="D80" s="148" t="s">
        <v>83</v>
      </c>
      <c r="E80" s="149">
        <v>0</v>
      </c>
      <c r="F80" s="149">
        <v>0</v>
      </c>
      <c r="G80" s="149">
        <v>5681030</v>
      </c>
      <c r="H80" s="150">
        <f t="shared" si="31"/>
        <v>5681030</v>
      </c>
      <c r="I80" s="149">
        <v>0</v>
      </c>
      <c r="J80" s="149">
        <v>0</v>
      </c>
      <c r="K80" s="149">
        <v>0</v>
      </c>
      <c r="L80" s="150">
        <f t="shared" si="32"/>
        <v>0</v>
      </c>
      <c r="M80" s="149">
        <v>0</v>
      </c>
      <c r="N80" s="149">
        <v>0</v>
      </c>
      <c r="O80" s="149">
        <v>0</v>
      </c>
      <c r="P80" s="150">
        <f t="shared" si="33"/>
        <v>0</v>
      </c>
      <c r="Q80" s="149">
        <v>0</v>
      </c>
      <c r="R80" s="149">
        <v>0</v>
      </c>
      <c r="S80" s="149">
        <v>5681030</v>
      </c>
      <c r="T80" s="150">
        <f t="shared" si="34"/>
        <v>5681030</v>
      </c>
      <c r="U80" s="150"/>
      <c r="V80" s="150"/>
      <c r="W80" s="150"/>
      <c r="X80" s="150"/>
      <c r="Y80" s="149">
        <f t="shared" ref="Y80:Z85" si="37">+E80-I80-M80-Q80-U80</f>
        <v>0</v>
      </c>
      <c r="Z80" s="149">
        <f t="shared" si="37"/>
        <v>0</v>
      </c>
      <c r="AA80" s="149">
        <f t="shared" ref="AA80:AA85" si="38">+G80-K80-O80-S80</f>
        <v>0</v>
      </c>
      <c r="AB80" s="150">
        <f t="shared" ref="AB80:AB85" si="39">+H80-L80-P80-T80-X80</f>
        <v>0</v>
      </c>
    </row>
    <row r="81" spans="1:28" ht="49.5" customHeight="1">
      <c r="A81" s="68"/>
      <c r="B81" s="196"/>
      <c r="C81" s="96">
        <v>2000</v>
      </c>
      <c r="D81" s="151" t="s">
        <v>84</v>
      </c>
      <c r="E81" s="149">
        <v>80000</v>
      </c>
      <c r="F81" s="149">
        <v>0</v>
      </c>
      <c r="G81" s="149">
        <v>1764795</v>
      </c>
      <c r="H81" s="150">
        <f t="shared" si="31"/>
        <v>1844795</v>
      </c>
      <c r="I81" s="149">
        <v>0</v>
      </c>
      <c r="J81" s="149">
        <v>0</v>
      </c>
      <c r="K81" s="149">
        <v>0</v>
      </c>
      <c r="L81" s="150">
        <f t="shared" si="32"/>
        <v>0</v>
      </c>
      <c r="M81" s="149">
        <v>0</v>
      </c>
      <c r="N81" s="149">
        <v>0</v>
      </c>
      <c r="O81" s="149">
        <v>0</v>
      </c>
      <c r="P81" s="150">
        <f t="shared" si="33"/>
        <v>0</v>
      </c>
      <c r="Q81" s="149">
        <v>80000</v>
      </c>
      <c r="R81" s="149">
        <v>0</v>
      </c>
      <c r="S81" s="149">
        <v>1764764.98</v>
      </c>
      <c r="T81" s="150">
        <f t="shared" si="34"/>
        <v>1844764.98</v>
      </c>
      <c r="U81" s="150"/>
      <c r="V81" s="150"/>
      <c r="W81" s="150"/>
      <c r="X81" s="150"/>
      <c r="Y81" s="149">
        <f t="shared" si="37"/>
        <v>0</v>
      </c>
      <c r="Z81" s="149">
        <f t="shared" si="37"/>
        <v>0</v>
      </c>
      <c r="AA81" s="149">
        <f t="shared" si="38"/>
        <v>30.020000000018626</v>
      </c>
      <c r="AB81" s="150">
        <f t="shared" si="39"/>
        <v>30.020000000018626</v>
      </c>
    </row>
    <row r="82" spans="1:28" ht="49.5" customHeight="1">
      <c r="A82" s="68"/>
      <c r="B82" s="196"/>
      <c r="C82" s="96">
        <v>3000</v>
      </c>
      <c r="D82" s="151" t="s">
        <v>85</v>
      </c>
      <c r="E82" s="149">
        <v>0</v>
      </c>
      <c r="F82" s="149">
        <v>0</v>
      </c>
      <c r="G82" s="149">
        <v>399504</v>
      </c>
      <c r="H82" s="150">
        <f t="shared" si="31"/>
        <v>399504</v>
      </c>
      <c r="I82" s="149">
        <v>0</v>
      </c>
      <c r="J82" s="149">
        <v>0</v>
      </c>
      <c r="K82" s="149">
        <v>0</v>
      </c>
      <c r="L82" s="150">
        <f t="shared" si="32"/>
        <v>0</v>
      </c>
      <c r="M82" s="149">
        <v>0</v>
      </c>
      <c r="N82" s="149">
        <v>0</v>
      </c>
      <c r="O82" s="149">
        <v>0</v>
      </c>
      <c r="P82" s="150">
        <f t="shared" si="33"/>
        <v>0</v>
      </c>
      <c r="Q82" s="149">
        <v>0</v>
      </c>
      <c r="R82" s="149">
        <v>0</v>
      </c>
      <c r="S82" s="149">
        <v>399504</v>
      </c>
      <c r="T82" s="150">
        <f t="shared" si="34"/>
        <v>399504</v>
      </c>
      <c r="U82" s="150"/>
      <c r="V82" s="150"/>
      <c r="W82" s="150"/>
      <c r="X82" s="150"/>
      <c r="Y82" s="149">
        <f t="shared" si="37"/>
        <v>0</v>
      </c>
      <c r="Z82" s="149">
        <f t="shared" si="37"/>
        <v>0</v>
      </c>
      <c r="AA82" s="149">
        <f t="shared" si="38"/>
        <v>0</v>
      </c>
      <c r="AB82" s="150">
        <f t="shared" si="39"/>
        <v>0</v>
      </c>
    </row>
    <row r="83" spans="1:28" ht="54.95" customHeight="1">
      <c r="A83" s="68"/>
      <c r="B83" s="196"/>
      <c r="C83" s="96">
        <v>4000</v>
      </c>
      <c r="D83" s="151" t="s">
        <v>86</v>
      </c>
      <c r="E83" s="149">
        <v>0</v>
      </c>
      <c r="F83" s="149">
        <v>0</v>
      </c>
      <c r="G83" s="149">
        <v>0</v>
      </c>
      <c r="H83" s="150">
        <f t="shared" si="31"/>
        <v>0</v>
      </c>
      <c r="I83" s="149">
        <v>0</v>
      </c>
      <c r="J83" s="149">
        <v>0</v>
      </c>
      <c r="K83" s="149">
        <v>0</v>
      </c>
      <c r="L83" s="150">
        <f t="shared" si="32"/>
        <v>0</v>
      </c>
      <c r="M83" s="149">
        <v>0</v>
      </c>
      <c r="N83" s="149">
        <v>0</v>
      </c>
      <c r="O83" s="149">
        <v>0</v>
      </c>
      <c r="P83" s="150">
        <f t="shared" si="33"/>
        <v>0</v>
      </c>
      <c r="Q83" s="149">
        <v>0</v>
      </c>
      <c r="R83" s="149">
        <v>0</v>
      </c>
      <c r="S83" s="149">
        <v>0</v>
      </c>
      <c r="T83" s="150">
        <f t="shared" si="34"/>
        <v>0</v>
      </c>
      <c r="U83" s="150"/>
      <c r="V83" s="150"/>
      <c r="W83" s="150"/>
      <c r="X83" s="150"/>
      <c r="Y83" s="149">
        <f t="shared" si="37"/>
        <v>0</v>
      </c>
      <c r="Z83" s="149">
        <f t="shared" si="37"/>
        <v>0</v>
      </c>
      <c r="AA83" s="149">
        <f t="shared" si="38"/>
        <v>0</v>
      </c>
      <c r="AB83" s="150">
        <f t="shared" si="39"/>
        <v>0</v>
      </c>
    </row>
    <row r="84" spans="1:28" ht="49.5" customHeight="1">
      <c r="A84" s="68"/>
      <c r="B84" s="196"/>
      <c r="C84" s="96">
        <v>5000</v>
      </c>
      <c r="D84" s="151" t="s">
        <v>87</v>
      </c>
      <c r="E84" s="149">
        <v>521214</v>
      </c>
      <c r="F84" s="149">
        <v>0</v>
      </c>
      <c r="G84" s="149">
        <v>0</v>
      </c>
      <c r="H84" s="150">
        <f t="shared" si="31"/>
        <v>521214</v>
      </c>
      <c r="I84" s="149">
        <v>0</v>
      </c>
      <c r="J84" s="149">
        <v>0</v>
      </c>
      <c r="K84" s="149">
        <v>0</v>
      </c>
      <c r="L84" s="150">
        <f t="shared" si="32"/>
        <v>0</v>
      </c>
      <c r="M84" s="149">
        <v>0</v>
      </c>
      <c r="N84" s="149">
        <v>0</v>
      </c>
      <c r="O84" s="149">
        <v>0</v>
      </c>
      <c r="P84" s="150">
        <f t="shared" si="33"/>
        <v>0</v>
      </c>
      <c r="Q84" s="149">
        <v>520536.82</v>
      </c>
      <c r="R84" s="149">
        <v>0</v>
      </c>
      <c r="S84" s="149">
        <v>0</v>
      </c>
      <c r="T84" s="150">
        <f t="shared" si="34"/>
        <v>520536.82</v>
      </c>
      <c r="U84" s="150"/>
      <c r="V84" s="150"/>
      <c r="W84" s="150"/>
      <c r="X84" s="150"/>
      <c r="Y84" s="149">
        <f t="shared" si="37"/>
        <v>677.17999999999302</v>
      </c>
      <c r="Z84" s="149">
        <f t="shared" si="37"/>
        <v>0</v>
      </c>
      <c r="AA84" s="149">
        <f t="shared" si="38"/>
        <v>0</v>
      </c>
      <c r="AB84" s="150">
        <f t="shared" si="39"/>
        <v>677.17999999999302</v>
      </c>
    </row>
    <row r="85" spans="1:28" ht="49.5" customHeight="1">
      <c r="A85" s="68"/>
      <c r="B85" s="197"/>
      <c r="C85" s="96">
        <v>6000</v>
      </c>
      <c r="D85" s="151" t="s">
        <v>88</v>
      </c>
      <c r="E85" s="149">
        <v>0</v>
      </c>
      <c r="F85" s="149">
        <v>0</v>
      </c>
      <c r="G85" s="149">
        <v>0</v>
      </c>
      <c r="H85" s="150">
        <f t="shared" si="31"/>
        <v>0</v>
      </c>
      <c r="I85" s="149">
        <v>0</v>
      </c>
      <c r="J85" s="149">
        <v>0</v>
      </c>
      <c r="K85" s="149">
        <v>0</v>
      </c>
      <c r="L85" s="150">
        <f t="shared" si="32"/>
        <v>0</v>
      </c>
      <c r="M85" s="149">
        <v>0</v>
      </c>
      <c r="N85" s="149">
        <v>0</v>
      </c>
      <c r="O85" s="149">
        <v>0</v>
      </c>
      <c r="P85" s="150">
        <f t="shared" si="33"/>
        <v>0</v>
      </c>
      <c r="Q85" s="149">
        <v>0</v>
      </c>
      <c r="R85" s="149">
        <v>0</v>
      </c>
      <c r="S85" s="149">
        <v>0</v>
      </c>
      <c r="T85" s="150">
        <f t="shared" si="34"/>
        <v>0</v>
      </c>
      <c r="U85" s="150"/>
      <c r="V85" s="150"/>
      <c r="W85" s="150"/>
      <c r="X85" s="150"/>
      <c r="Y85" s="149">
        <f t="shared" si="37"/>
        <v>0</v>
      </c>
      <c r="Z85" s="149">
        <f t="shared" si="37"/>
        <v>0</v>
      </c>
      <c r="AA85" s="149">
        <f t="shared" si="38"/>
        <v>0</v>
      </c>
      <c r="AB85" s="150">
        <f t="shared" si="39"/>
        <v>0</v>
      </c>
    </row>
    <row r="86" spans="1:28" ht="64.5" customHeight="1">
      <c r="A86" s="68"/>
      <c r="B86" s="195">
        <v>12</v>
      </c>
      <c r="C86" s="85"/>
      <c r="D86" s="152" t="s">
        <v>113</v>
      </c>
      <c r="E86" s="153">
        <f>SUM(E87:E92)</f>
        <v>15902741</v>
      </c>
      <c r="F86" s="153">
        <f>SUM(F87:F92)</f>
        <v>40000000</v>
      </c>
      <c r="G86" s="153">
        <f t="shared" ref="G86:AA86" si="40">SUM(G87:G92)</f>
        <v>20641000</v>
      </c>
      <c r="H86" s="147">
        <f t="shared" si="31"/>
        <v>76543741</v>
      </c>
      <c r="I86" s="153">
        <f t="shared" si="40"/>
        <v>0</v>
      </c>
      <c r="J86" s="153">
        <f>SUM(J87:J92)</f>
        <v>0</v>
      </c>
      <c r="K86" s="153">
        <f t="shared" si="40"/>
        <v>0</v>
      </c>
      <c r="L86" s="147">
        <f t="shared" si="32"/>
        <v>0</v>
      </c>
      <c r="M86" s="153">
        <f t="shared" si="40"/>
        <v>0</v>
      </c>
      <c r="N86" s="153">
        <f>SUM(N87:N92)</f>
        <v>0</v>
      </c>
      <c r="O86" s="153">
        <f t="shared" si="40"/>
        <v>0</v>
      </c>
      <c r="P86" s="147">
        <f t="shared" si="33"/>
        <v>0</v>
      </c>
      <c r="Q86" s="153">
        <f t="shared" si="40"/>
        <v>15858083.67</v>
      </c>
      <c r="R86" s="153">
        <f>SUM(R87:R92)</f>
        <v>39999999.280000001</v>
      </c>
      <c r="S86" s="153">
        <f t="shared" si="40"/>
        <v>20519991.079999998</v>
      </c>
      <c r="T86" s="147">
        <f t="shared" si="34"/>
        <v>76378074.030000001</v>
      </c>
      <c r="U86" s="147"/>
      <c r="V86" s="147"/>
      <c r="W86" s="147"/>
      <c r="X86" s="147"/>
      <c r="Y86" s="153">
        <f t="shared" si="40"/>
        <v>44657.330000000075</v>
      </c>
      <c r="Z86" s="153">
        <f>SUM(Z87:Z92)</f>
        <v>0.7199999988079071</v>
      </c>
      <c r="AA86" s="153">
        <f t="shared" si="40"/>
        <v>121008.92000000001</v>
      </c>
      <c r="AB86" s="147">
        <f>Y86+Z86+AA86</f>
        <v>165666.9699999989</v>
      </c>
    </row>
    <row r="87" spans="1:28" ht="49.5" customHeight="1">
      <c r="A87" s="68"/>
      <c r="B87" s="196"/>
      <c r="C87" s="96">
        <v>1000</v>
      </c>
      <c r="D87" s="148" t="s">
        <v>83</v>
      </c>
      <c r="E87" s="149">
        <v>0</v>
      </c>
      <c r="F87" s="149">
        <v>0</v>
      </c>
      <c r="G87" s="149">
        <v>20221000</v>
      </c>
      <c r="H87" s="150">
        <f t="shared" si="31"/>
        <v>20221000</v>
      </c>
      <c r="I87" s="149">
        <v>0</v>
      </c>
      <c r="J87" s="149">
        <v>0</v>
      </c>
      <c r="K87" s="149">
        <v>0</v>
      </c>
      <c r="L87" s="150">
        <f t="shared" si="32"/>
        <v>0</v>
      </c>
      <c r="M87" s="149">
        <v>0</v>
      </c>
      <c r="N87" s="149">
        <v>0</v>
      </c>
      <c r="O87" s="149">
        <v>0</v>
      </c>
      <c r="P87" s="150">
        <f t="shared" si="33"/>
        <v>0</v>
      </c>
      <c r="Q87" s="149">
        <v>0</v>
      </c>
      <c r="R87" s="149">
        <v>0</v>
      </c>
      <c r="S87" s="149">
        <v>20221000</v>
      </c>
      <c r="T87" s="150">
        <f t="shared" si="34"/>
        <v>20221000</v>
      </c>
      <c r="U87" s="150"/>
      <c r="V87" s="150"/>
      <c r="W87" s="150"/>
      <c r="X87" s="150"/>
      <c r="Y87" s="149">
        <f t="shared" ref="Y87:Z92" si="41">+E87-I87-M87-Q87-U87</f>
        <v>0</v>
      </c>
      <c r="Z87" s="149">
        <f t="shared" si="41"/>
        <v>0</v>
      </c>
      <c r="AA87" s="149">
        <f t="shared" ref="AA87:AA92" si="42">+G87-K87-O87-S87</f>
        <v>0</v>
      </c>
      <c r="AB87" s="150">
        <f t="shared" ref="AB87:AB92" si="43">+H87-L87-P87-T87-X87</f>
        <v>0</v>
      </c>
    </row>
    <row r="88" spans="1:28" ht="49.5" customHeight="1">
      <c r="A88" s="68"/>
      <c r="B88" s="196"/>
      <c r="C88" s="96">
        <v>2000</v>
      </c>
      <c r="D88" s="148" t="s">
        <v>84</v>
      </c>
      <c r="E88" s="149">
        <v>0</v>
      </c>
      <c r="F88" s="149">
        <v>0</v>
      </c>
      <c r="G88" s="149">
        <v>49000</v>
      </c>
      <c r="H88" s="150">
        <f t="shared" si="31"/>
        <v>49000</v>
      </c>
      <c r="I88" s="149">
        <v>0</v>
      </c>
      <c r="J88" s="149">
        <v>0</v>
      </c>
      <c r="K88" s="149">
        <v>0</v>
      </c>
      <c r="L88" s="150">
        <f t="shared" si="32"/>
        <v>0</v>
      </c>
      <c r="M88" s="149">
        <v>0</v>
      </c>
      <c r="N88" s="149">
        <v>0</v>
      </c>
      <c r="O88" s="149">
        <v>0</v>
      </c>
      <c r="P88" s="150">
        <f t="shared" si="33"/>
        <v>0</v>
      </c>
      <c r="Q88" s="149">
        <v>0</v>
      </c>
      <c r="R88" s="149">
        <v>0</v>
      </c>
      <c r="S88" s="149">
        <v>38005.589999999997</v>
      </c>
      <c r="T88" s="150">
        <f t="shared" si="34"/>
        <v>38005.589999999997</v>
      </c>
      <c r="U88" s="150"/>
      <c r="V88" s="150"/>
      <c r="W88" s="150"/>
      <c r="X88" s="150"/>
      <c r="Y88" s="149">
        <f t="shared" si="41"/>
        <v>0</v>
      </c>
      <c r="Z88" s="149">
        <f t="shared" si="41"/>
        <v>0</v>
      </c>
      <c r="AA88" s="149">
        <f t="shared" si="42"/>
        <v>10994.410000000003</v>
      </c>
      <c r="AB88" s="150">
        <f t="shared" si="43"/>
        <v>10994.410000000003</v>
      </c>
    </row>
    <row r="89" spans="1:28" ht="49.5" customHeight="1">
      <c r="A89" s="68"/>
      <c r="B89" s="196"/>
      <c r="C89" s="96">
        <v>3000</v>
      </c>
      <c r="D89" s="148" t="s">
        <v>85</v>
      </c>
      <c r="E89" s="149">
        <v>5300400</v>
      </c>
      <c r="F89" s="149">
        <v>0</v>
      </c>
      <c r="G89" s="149">
        <v>371000</v>
      </c>
      <c r="H89" s="150">
        <f t="shared" si="31"/>
        <v>5671400</v>
      </c>
      <c r="I89" s="149">
        <v>0</v>
      </c>
      <c r="J89" s="149">
        <v>0</v>
      </c>
      <c r="K89" s="149">
        <v>0</v>
      </c>
      <c r="L89" s="150">
        <f t="shared" si="32"/>
        <v>0</v>
      </c>
      <c r="M89" s="149">
        <v>0</v>
      </c>
      <c r="N89" s="149">
        <v>0</v>
      </c>
      <c r="O89" s="149">
        <v>0</v>
      </c>
      <c r="P89" s="150">
        <f t="shared" si="33"/>
        <v>0</v>
      </c>
      <c r="Q89" s="149">
        <v>5299752.08</v>
      </c>
      <c r="R89" s="149">
        <v>0</v>
      </c>
      <c r="S89" s="149">
        <v>260985.49</v>
      </c>
      <c r="T89" s="150">
        <f t="shared" si="34"/>
        <v>5560737.5700000003</v>
      </c>
      <c r="U89" s="150"/>
      <c r="V89" s="150"/>
      <c r="W89" s="150"/>
      <c r="X89" s="150"/>
      <c r="Y89" s="149">
        <f t="shared" si="41"/>
        <v>647.91999999992549</v>
      </c>
      <c r="Z89" s="149">
        <f t="shared" si="41"/>
        <v>0</v>
      </c>
      <c r="AA89" s="149">
        <f t="shared" si="42"/>
        <v>110014.51000000001</v>
      </c>
      <c r="AB89" s="150">
        <f t="shared" si="43"/>
        <v>110662.4299999997</v>
      </c>
    </row>
    <row r="90" spans="1:28" ht="54.95" customHeight="1">
      <c r="A90" s="68"/>
      <c r="B90" s="196"/>
      <c r="C90" s="96">
        <v>4000</v>
      </c>
      <c r="D90" s="148" t="s">
        <v>86</v>
      </c>
      <c r="E90" s="149">
        <v>0</v>
      </c>
      <c r="F90" s="149">
        <v>0</v>
      </c>
      <c r="G90" s="149">
        <v>0</v>
      </c>
      <c r="H90" s="150">
        <f t="shared" si="31"/>
        <v>0</v>
      </c>
      <c r="I90" s="149">
        <v>0</v>
      </c>
      <c r="J90" s="149">
        <v>0</v>
      </c>
      <c r="K90" s="149">
        <v>0</v>
      </c>
      <c r="L90" s="150">
        <f t="shared" si="32"/>
        <v>0</v>
      </c>
      <c r="M90" s="149">
        <v>0</v>
      </c>
      <c r="N90" s="149">
        <v>0</v>
      </c>
      <c r="O90" s="149">
        <v>0</v>
      </c>
      <c r="P90" s="150">
        <f t="shared" si="33"/>
        <v>0</v>
      </c>
      <c r="Q90" s="149">
        <v>0</v>
      </c>
      <c r="R90" s="149">
        <v>0</v>
      </c>
      <c r="S90" s="149">
        <v>0</v>
      </c>
      <c r="T90" s="150">
        <f t="shared" si="34"/>
        <v>0</v>
      </c>
      <c r="U90" s="150"/>
      <c r="V90" s="150"/>
      <c r="W90" s="150"/>
      <c r="X90" s="150"/>
      <c r="Y90" s="149">
        <f t="shared" si="41"/>
        <v>0</v>
      </c>
      <c r="Z90" s="149">
        <f t="shared" si="41"/>
        <v>0</v>
      </c>
      <c r="AA90" s="149">
        <f t="shared" si="42"/>
        <v>0</v>
      </c>
      <c r="AB90" s="150">
        <f t="shared" si="43"/>
        <v>0</v>
      </c>
    </row>
    <row r="91" spans="1:28" ht="49.5" customHeight="1">
      <c r="A91" s="68"/>
      <c r="B91" s="196"/>
      <c r="C91" s="96">
        <v>5000</v>
      </c>
      <c r="D91" s="148" t="s">
        <v>87</v>
      </c>
      <c r="E91" s="149">
        <v>10602341</v>
      </c>
      <c r="F91" s="149">
        <v>40000000</v>
      </c>
      <c r="G91" s="149">
        <v>0</v>
      </c>
      <c r="H91" s="150">
        <f t="shared" si="31"/>
        <v>50602341</v>
      </c>
      <c r="I91" s="149">
        <v>0</v>
      </c>
      <c r="J91" s="149">
        <v>0</v>
      </c>
      <c r="K91" s="149">
        <v>0</v>
      </c>
      <c r="L91" s="150">
        <f t="shared" si="32"/>
        <v>0</v>
      </c>
      <c r="M91" s="149">
        <v>0</v>
      </c>
      <c r="N91" s="149">
        <v>0</v>
      </c>
      <c r="O91" s="149">
        <v>0</v>
      </c>
      <c r="P91" s="150">
        <f t="shared" si="33"/>
        <v>0</v>
      </c>
      <c r="Q91" s="149">
        <v>10558331.59</v>
      </c>
      <c r="R91" s="149">
        <v>39999999.280000001</v>
      </c>
      <c r="S91" s="149">
        <v>0</v>
      </c>
      <c r="T91" s="150">
        <f t="shared" si="34"/>
        <v>50558330.870000005</v>
      </c>
      <c r="U91" s="150"/>
      <c r="V91" s="150"/>
      <c r="W91" s="150"/>
      <c r="X91" s="150"/>
      <c r="Y91" s="149">
        <f t="shared" si="41"/>
        <v>44009.410000000149</v>
      </c>
      <c r="Z91" s="149">
        <f t="shared" si="41"/>
        <v>0.7199999988079071</v>
      </c>
      <c r="AA91" s="149">
        <f t="shared" si="42"/>
        <v>0</v>
      </c>
      <c r="AB91" s="150">
        <f t="shared" si="43"/>
        <v>44010.129999995232</v>
      </c>
    </row>
    <row r="92" spans="1:28" ht="49.5" customHeight="1">
      <c r="A92" s="68"/>
      <c r="B92" s="197"/>
      <c r="C92" s="96">
        <v>6000</v>
      </c>
      <c r="D92" s="151" t="s">
        <v>88</v>
      </c>
      <c r="E92" s="149">
        <v>0</v>
      </c>
      <c r="F92" s="149">
        <v>0</v>
      </c>
      <c r="G92" s="149">
        <v>0</v>
      </c>
      <c r="H92" s="150">
        <f t="shared" si="31"/>
        <v>0</v>
      </c>
      <c r="I92" s="149">
        <v>0</v>
      </c>
      <c r="J92" s="149">
        <v>0</v>
      </c>
      <c r="K92" s="149">
        <v>0</v>
      </c>
      <c r="L92" s="150">
        <f t="shared" si="32"/>
        <v>0</v>
      </c>
      <c r="M92" s="149">
        <v>0</v>
      </c>
      <c r="N92" s="149">
        <v>0</v>
      </c>
      <c r="O92" s="149">
        <v>0</v>
      </c>
      <c r="P92" s="150">
        <f t="shared" si="33"/>
        <v>0</v>
      </c>
      <c r="Q92" s="149">
        <v>0</v>
      </c>
      <c r="R92" s="149">
        <v>0</v>
      </c>
      <c r="S92" s="149">
        <v>0</v>
      </c>
      <c r="T92" s="150">
        <f t="shared" si="34"/>
        <v>0</v>
      </c>
      <c r="U92" s="150"/>
      <c r="V92" s="150"/>
      <c r="W92" s="150"/>
      <c r="X92" s="150"/>
      <c r="Y92" s="149">
        <f t="shared" si="41"/>
        <v>0</v>
      </c>
      <c r="Z92" s="149">
        <f t="shared" si="41"/>
        <v>0</v>
      </c>
      <c r="AA92" s="149">
        <f t="shared" si="42"/>
        <v>0</v>
      </c>
      <c r="AB92" s="150">
        <f t="shared" si="43"/>
        <v>0</v>
      </c>
    </row>
    <row r="93" spans="1:28" ht="64.5" customHeight="1">
      <c r="A93" s="68"/>
      <c r="B93" s="195">
        <v>13</v>
      </c>
      <c r="C93" s="85"/>
      <c r="D93" s="158" t="s">
        <v>99</v>
      </c>
      <c r="E93" s="153">
        <f>SUM(E94:E99)</f>
        <v>0</v>
      </c>
      <c r="F93" s="153">
        <f>SUM(F94:F99)</f>
        <v>0</v>
      </c>
      <c r="G93" s="153">
        <f t="shared" ref="G93:AA93" si="44">SUM(G94:G99)</f>
        <v>1413370</v>
      </c>
      <c r="H93" s="147">
        <f t="shared" si="31"/>
        <v>1413370</v>
      </c>
      <c r="I93" s="153">
        <f t="shared" si="44"/>
        <v>0</v>
      </c>
      <c r="J93" s="153">
        <f>SUM(J94:J99)</f>
        <v>0</v>
      </c>
      <c r="K93" s="153">
        <f t="shared" si="44"/>
        <v>0</v>
      </c>
      <c r="L93" s="147">
        <f t="shared" si="32"/>
        <v>0</v>
      </c>
      <c r="M93" s="153">
        <f t="shared" si="44"/>
        <v>0</v>
      </c>
      <c r="N93" s="153">
        <f>SUM(N94:N99)</f>
        <v>0</v>
      </c>
      <c r="O93" s="153">
        <f t="shared" si="44"/>
        <v>0</v>
      </c>
      <c r="P93" s="147">
        <f t="shared" si="33"/>
        <v>0</v>
      </c>
      <c r="Q93" s="153">
        <f t="shared" si="44"/>
        <v>0</v>
      </c>
      <c r="R93" s="153">
        <f>SUM(R94:R99)</f>
        <v>0</v>
      </c>
      <c r="S93" s="153">
        <f t="shared" si="44"/>
        <v>1413370</v>
      </c>
      <c r="T93" s="147">
        <f t="shared" si="34"/>
        <v>1413370</v>
      </c>
      <c r="U93" s="147"/>
      <c r="V93" s="147"/>
      <c r="W93" s="147"/>
      <c r="X93" s="147"/>
      <c r="Y93" s="153">
        <f t="shared" si="44"/>
        <v>0</v>
      </c>
      <c r="Z93" s="153">
        <f>SUM(Z94:Z99)</f>
        <v>0</v>
      </c>
      <c r="AA93" s="153">
        <f t="shared" si="44"/>
        <v>0</v>
      </c>
      <c r="AB93" s="147">
        <f>Y93+Z93+AA93</f>
        <v>0</v>
      </c>
    </row>
    <row r="94" spans="1:28" ht="49.5" customHeight="1">
      <c r="A94" s="68"/>
      <c r="B94" s="196"/>
      <c r="C94" s="96">
        <v>1000</v>
      </c>
      <c r="D94" s="151" t="s">
        <v>83</v>
      </c>
      <c r="E94" s="149">
        <v>0</v>
      </c>
      <c r="F94" s="149">
        <v>0</v>
      </c>
      <c r="G94" s="149">
        <v>1413370</v>
      </c>
      <c r="H94" s="150">
        <f t="shared" si="31"/>
        <v>1413370</v>
      </c>
      <c r="I94" s="149">
        <v>0</v>
      </c>
      <c r="J94" s="149">
        <v>0</v>
      </c>
      <c r="K94" s="149">
        <v>0</v>
      </c>
      <c r="L94" s="150">
        <f t="shared" si="32"/>
        <v>0</v>
      </c>
      <c r="M94" s="149">
        <v>0</v>
      </c>
      <c r="N94" s="149">
        <v>0</v>
      </c>
      <c r="O94" s="149">
        <v>0</v>
      </c>
      <c r="P94" s="150">
        <f t="shared" si="33"/>
        <v>0</v>
      </c>
      <c r="Q94" s="149">
        <v>0</v>
      </c>
      <c r="R94" s="149">
        <v>0</v>
      </c>
      <c r="S94" s="149">
        <v>1413370</v>
      </c>
      <c r="T94" s="150">
        <f t="shared" si="34"/>
        <v>1413370</v>
      </c>
      <c r="U94" s="150"/>
      <c r="V94" s="150"/>
      <c r="W94" s="150"/>
      <c r="X94" s="150"/>
      <c r="Y94" s="149">
        <f t="shared" ref="Y94:Z99" si="45">+E94-I94-M94-Q94-U94</f>
        <v>0</v>
      </c>
      <c r="Z94" s="149">
        <f t="shared" si="45"/>
        <v>0</v>
      </c>
      <c r="AA94" s="149">
        <f t="shared" ref="AA94:AA99" si="46">+G94-K94-O94-S94</f>
        <v>0</v>
      </c>
      <c r="AB94" s="150">
        <f t="shared" ref="AB94:AB99" si="47">+H94-L94-P94-T94-X94</f>
        <v>0</v>
      </c>
    </row>
    <row r="95" spans="1:28" ht="49.5" customHeight="1">
      <c r="A95" s="68"/>
      <c r="B95" s="196"/>
      <c r="C95" s="96">
        <v>2000</v>
      </c>
      <c r="D95" s="151" t="s">
        <v>84</v>
      </c>
      <c r="E95" s="149">
        <v>0</v>
      </c>
      <c r="F95" s="149">
        <v>0</v>
      </c>
      <c r="G95" s="149">
        <v>0</v>
      </c>
      <c r="H95" s="150">
        <f t="shared" si="31"/>
        <v>0</v>
      </c>
      <c r="I95" s="149">
        <v>0</v>
      </c>
      <c r="J95" s="149">
        <v>0</v>
      </c>
      <c r="K95" s="149">
        <v>0</v>
      </c>
      <c r="L95" s="150">
        <f t="shared" si="32"/>
        <v>0</v>
      </c>
      <c r="M95" s="149">
        <v>0</v>
      </c>
      <c r="N95" s="149">
        <v>0</v>
      </c>
      <c r="O95" s="149">
        <v>0</v>
      </c>
      <c r="P95" s="150">
        <f t="shared" si="33"/>
        <v>0</v>
      </c>
      <c r="Q95" s="149">
        <v>0</v>
      </c>
      <c r="R95" s="149">
        <v>0</v>
      </c>
      <c r="S95" s="149">
        <v>0</v>
      </c>
      <c r="T95" s="150">
        <f t="shared" si="34"/>
        <v>0</v>
      </c>
      <c r="U95" s="150"/>
      <c r="V95" s="150"/>
      <c r="W95" s="150"/>
      <c r="X95" s="150"/>
      <c r="Y95" s="149">
        <f t="shared" si="45"/>
        <v>0</v>
      </c>
      <c r="Z95" s="149">
        <f t="shared" si="45"/>
        <v>0</v>
      </c>
      <c r="AA95" s="149">
        <f t="shared" si="46"/>
        <v>0</v>
      </c>
      <c r="AB95" s="150">
        <f t="shared" si="47"/>
        <v>0</v>
      </c>
    </row>
    <row r="96" spans="1:28" ht="49.5" customHeight="1">
      <c r="A96" s="68"/>
      <c r="B96" s="196"/>
      <c r="C96" s="96">
        <v>3000</v>
      </c>
      <c r="D96" s="151" t="s">
        <v>85</v>
      </c>
      <c r="E96" s="149">
        <v>0</v>
      </c>
      <c r="F96" s="149">
        <v>0</v>
      </c>
      <c r="G96" s="149">
        <v>0</v>
      </c>
      <c r="H96" s="150">
        <f t="shared" si="31"/>
        <v>0</v>
      </c>
      <c r="I96" s="149">
        <v>0</v>
      </c>
      <c r="J96" s="149">
        <v>0</v>
      </c>
      <c r="K96" s="149">
        <v>0</v>
      </c>
      <c r="L96" s="150">
        <f t="shared" si="32"/>
        <v>0</v>
      </c>
      <c r="M96" s="149">
        <v>0</v>
      </c>
      <c r="N96" s="149">
        <v>0</v>
      </c>
      <c r="O96" s="149">
        <v>0</v>
      </c>
      <c r="P96" s="150">
        <f t="shared" si="33"/>
        <v>0</v>
      </c>
      <c r="Q96" s="149">
        <v>0</v>
      </c>
      <c r="R96" s="149">
        <v>0</v>
      </c>
      <c r="S96" s="149">
        <v>0</v>
      </c>
      <c r="T96" s="150">
        <f t="shared" si="34"/>
        <v>0</v>
      </c>
      <c r="U96" s="150"/>
      <c r="V96" s="150"/>
      <c r="W96" s="150"/>
      <c r="X96" s="150"/>
      <c r="Y96" s="149">
        <f t="shared" si="45"/>
        <v>0</v>
      </c>
      <c r="Z96" s="149">
        <f t="shared" si="45"/>
        <v>0</v>
      </c>
      <c r="AA96" s="149">
        <f t="shared" si="46"/>
        <v>0</v>
      </c>
      <c r="AB96" s="150">
        <f t="shared" si="47"/>
        <v>0</v>
      </c>
    </row>
    <row r="97" spans="1:28" ht="54.95" customHeight="1">
      <c r="A97" s="68"/>
      <c r="B97" s="196"/>
      <c r="C97" s="96">
        <v>4000</v>
      </c>
      <c r="D97" s="151" t="s">
        <v>86</v>
      </c>
      <c r="E97" s="149">
        <v>0</v>
      </c>
      <c r="F97" s="149">
        <v>0</v>
      </c>
      <c r="G97" s="149">
        <v>0</v>
      </c>
      <c r="H97" s="150">
        <f t="shared" si="31"/>
        <v>0</v>
      </c>
      <c r="I97" s="149">
        <v>0</v>
      </c>
      <c r="J97" s="149">
        <v>0</v>
      </c>
      <c r="K97" s="149">
        <v>0</v>
      </c>
      <c r="L97" s="150">
        <f t="shared" si="32"/>
        <v>0</v>
      </c>
      <c r="M97" s="149">
        <v>0</v>
      </c>
      <c r="N97" s="149">
        <v>0</v>
      </c>
      <c r="O97" s="149">
        <v>0</v>
      </c>
      <c r="P97" s="150">
        <f t="shared" si="33"/>
        <v>0</v>
      </c>
      <c r="Q97" s="149">
        <v>0</v>
      </c>
      <c r="R97" s="149">
        <v>0</v>
      </c>
      <c r="S97" s="149">
        <v>0</v>
      </c>
      <c r="T97" s="150">
        <f t="shared" si="34"/>
        <v>0</v>
      </c>
      <c r="U97" s="150"/>
      <c r="V97" s="150"/>
      <c r="W97" s="150"/>
      <c r="X97" s="150"/>
      <c r="Y97" s="149">
        <f t="shared" si="45"/>
        <v>0</v>
      </c>
      <c r="Z97" s="149">
        <f t="shared" si="45"/>
        <v>0</v>
      </c>
      <c r="AA97" s="149">
        <f t="shared" si="46"/>
        <v>0</v>
      </c>
      <c r="AB97" s="150">
        <f t="shared" si="47"/>
        <v>0</v>
      </c>
    </row>
    <row r="98" spans="1:28" ht="49.5" customHeight="1">
      <c r="A98" s="68"/>
      <c r="B98" s="196"/>
      <c r="C98" s="96">
        <v>5000</v>
      </c>
      <c r="D98" s="151" t="s">
        <v>87</v>
      </c>
      <c r="E98" s="149">
        <v>0</v>
      </c>
      <c r="F98" s="149">
        <v>0</v>
      </c>
      <c r="G98" s="149">
        <v>0</v>
      </c>
      <c r="H98" s="150">
        <f t="shared" si="31"/>
        <v>0</v>
      </c>
      <c r="I98" s="149">
        <v>0</v>
      </c>
      <c r="J98" s="149">
        <v>0</v>
      </c>
      <c r="K98" s="149">
        <v>0</v>
      </c>
      <c r="L98" s="150">
        <f t="shared" si="32"/>
        <v>0</v>
      </c>
      <c r="M98" s="149">
        <v>0</v>
      </c>
      <c r="N98" s="149">
        <v>0</v>
      </c>
      <c r="O98" s="149">
        <v>0</v>
      </c>
      <c r="P98" s="150">
        <f t="shared" si="33"/>
        <v>0</v>
      </c>
      <c r="Q98" s="149">
        <v>0</v>
      </c>
      <c r="R98" s="149">
        <v>0</v>
      </c>
      <c r="S98" s="149">
        <v>0</v>
      </c>
      <c r="T98" s="150">
        <f t="shared" si="34"/>
        <v>0</v>
      </c>
      <c r="U98" s="150"/>
      <c r="V98" s="150"/>
      <c r="W98" s="150"/>
      <c r="X98" s="150"/>
      <c r="Y98" s="149">
        <f t="shared" si="45"/>
        <v>0</v>
      </c>
      <c r="Z98" s="149">
        <f t="shared" si="45"/>
        <v>0</v>
      </c>
      <c r="AA98" s="149">
        <f t="shared" si="46"/>
        <v>0</v>
      </c>
      <c r="AB98" s="150">
        <f t="shared" si="47"/>
        <v>0</v>
      </c>
    </row>
    <row r="99" spans="1:28" ht="41.25" customHeight="1">
      <c r="A99" s="68"/>
      <c r="B99" s="197"/>
      <c r="C99" s="96">
        <v>6000</v>
      </c>
      <c r="D99" s="151" t="s">
        <v>88</v>
      </c>
      <c r="E99" s="149">
        <v>0</v>
      </c>
      <c r="F99" s="149">
        <v>0</v>
      </c>
      <c r="G99" s="149">
        <v>0</v>
      </c>
      <c r="H99" s="150">
        <f t="shared" si="31"/>
        <v>0</v>
      </c>
      <c r="I99" s="149">
        <v>0</v>
      </c>
      <c r="J99" s="149">
        <v>0</v>
      </c>
      <c r="K99" s="149">
        <v>0</v>
      </c>
      <c r="L99" s="150">
        <f t="shared" si="32"/>
        <v>0</v>
      </c>
      <c r="M99" s="149">
        <v>0</v>
      </c>
      <c r="N99" s="149">
        <v>0</v>
      </c>
      <c r="O99" s="149">
        <v>0</v>
      </c>
      <c r="P99" s="150">
        <f t="shared" si="33"/>
        <v>0</v>
      </c>
      <c r="Q99" s="149">
        <v>0</v>
      </c>
      <c r="R99" s="149">
        <v>0</v>
      </c>
      <c r="S99" s="149">
        <v>0</v>
      </c>
      <c r="T99" s="150">
        <f t="shared" si="34"/>
        <v>0</v>
      </c>
      <c r="U99" s="150"/>
      <c r="V99" s="150"/>
      <c r="W99" s="150"/>
      <c r="X99" s="150"/>
      <c r="Y99" s="149">
        <f t="shared" si="45"/>
        <v>0</v>
      </c>
      <c r="Z99" s="149">
        <f t="shared" si="45"/>
        <v>0</v>
      </c>
      <c r="AA99" s="149">
        <f t="shared" si="46"/>
        <v>0</v>
      </c>
      <c r="AB99" s="150">
        <f t="shared" si="47"/>
        <v>0</v>
      </c>
    </row>
    <row r="100" spans="1:28" ht="3.75" hidden="1" customHeight="1">
      <c r="A100" s="68"/>
      <c r="B100" s="195">
        <v>14</v>
      </c>
      <c r="C100" s="85"/>
      <c r="D100" s="152" t="s">
        <v>100</v>
      </c>
      <c r="E100" s="153">
        <f>SUM(E101:E106)</f>
        <v>0</v>
      </c>
      <c r="F100" s="153">
        <f>SUM(F101:F106)</f>
        <v>0</v>
      </c>
      <c r="G100" s="153">
        <f t="shared" ref="G100:AA100" si="48">SUM(G101:G106)</f>
        <v>0</v>
      </c>
      <c r="H100" s="147">
        <f t="shared" si="31"/>
        <v>0</v>
      </c>
      <c r="I100" s="153">
        <f t="shared" si="48"/>
        <v>0</v>
      </c>
      <c r="J100" s="153">
        <f>SUM(J101:J106)</f>
        <v>0</v>
      </c>
      <c r="K100" s="153">
        <f t="shared" si="48"/>
        <v>0</v>
      </c>
      <c r="L100" s="147">
        <f t="shared" si="32"/>
        <v>0</v>
      </c>
      <c r="M100" s="153">
        <f t="shared" si="48"/>
        <v>0</v>
      </c>
      <c r="N100" s="153">
        <f>SUM(N101:N106)</f>
        <v>0</v>
      </c>
      <c r="O100" s="153">
        <f t="shared" si="48"/>
        <v>0</v>
      </c>
      <c r="P100" s="147">
        <f t="shared" si="33"/>
        <v>0</v>
      </c>
      <c r="Q100" s="153">
        <f t="shared" si="48"/>
        <v>0</v>
      </c>
      <c r="R100" s="153">
        <f>SUM(R101:R106)</f>
        <v>0</v>
      </c>
      <c r="S100" s="153">
        <f t="shared" si="48"/>
        <v>0</v>
      </c>
      <c r="T100" s="147">
        <f t="shared" si="34"/>
        <v>0</v>
      </c>
      <c r="U100" s="147"/>
      <c r="V100" s="147"/>
      <c r="W100" s="147"/>
      <c r="X100" s="147"/>
      <c r="Y100" s="153">
        <f t="shared" si="48"/>
        <v>0</v>
      </c>
      <c r="Z100" s="153">
        <f>SUM(Z101:Z106)</f>
        <v>0</v>
      </c>
      <c r="AA100" s="153">
        <f t="shared" si="48"/>
        <v>0</v>
      </c>
      <c r="AB100" s="147">
        <f>Y100+Z100+AA100</f>
        <v>0</v>
      </c>
    </row>
    <row r="101" spans="1:28" ht="49.5" hidden="1" customHeight="1">
      <c r="A101" s="68"/>
      <c r="B101" s="196"/>
      <c r="C101" s="96">
        <v>1000</v>
      </c>
      <c r="D101" s="151" t="s">
        <v>83</v>
      </c>
      <c r="E101" s="149">
        <v>0</v>
      </c>
      <c r="F101" s="149">
        <v>0</v>
      </c>
      <c r="G101" s="149">
        <v>0</v>
      </c>
      <c r="H101" s="150">
        <f t="shared" si="31"/>
        <v>0</v>
      </c>
      <c r="I101" s="149">
        <v>0</v>
      </c>
      <c r="J101" s="149">
        <v>0</v>
      </c>
      <c r="K101" s="149">
        <v>0</v>
      </c>
      <c r="L101" s="150">
        <f t="shared" si="32"/>
        <v>0</v>
      </c>
      <c r="M101" s="149">
        <v>0</v>
      </c>
      <c r="N101" s="149">
        <v>0</v>
      </c>
      <c r="O101" s="149">
        <v>0</v>
      </c>
      <c r="P101" s="150">
        <f t="shared" si="33"/>
        <v>0</v>
      </c>
      <c r="Q101" s="149">
        <v>0</v>
      </c>
      <c r="R101" s="149">
        <v>0</v>
      </c>
      <c r="S101" s="149">
        <v>0</v>
      </c>
      <c r="T101" s="150">
        <f t="shared" si="34"/>
        <v>0</v>
      </c>
      <c r="U101" s="150"/>
      <c r="V101" s="150"/>
      <c r="W101" s="150"/>
      <c r="X101" s="150"/>
      <c r="Y101" s="149">
        <f t="shared" ref="Y101:Z106" si="49">+E101-I101-M101-Q101-U101</f>
        <v>0</v>
      </c>
      <c r="Z101" s="149">
        <f t="shared" si="49"/>
        <v>0</v>
      </c>
      <c r="AA101" s="149">
        <f t="shared" ref="AA101:AA106" si="50">+G101-K101-O101-S101</f>
        <v>0</v>
      </c>
      <c r="AB101" s="150">
        <f t="shared" ref="AB101:AB106" si="51">+H101-L101-P101-T101-X101</f>
        <v>0</v>
      </c>
    </row>
    <row r="102" spans="1:28" ht="49.5" hidden="1" customHeight="1">
      <c r="A102" s="68"/>
      <c r="B102" s="196"/>
      <c r="C102" s="96">
        <v>2000</v>
      </c>
      <c r="D102" s="151" t="s">
        <v>84</v>
      </c>
      <c r="E102" s="149">
        <v>0</v>
      </c>
      <c r="F102" s="149">
        <v>0</v>
      </c>
      <c r="G102" s="149">
        <v>0</v>
      </c>
      <c r="H102" s="150">
        <f t="shared" si="31"/>
        <v>0</v>
      </c>
      <c r="I102" s="149">
        <v>0</v>
      </c>
      <c r="J102" s="149">
        <v>0</v>
      </c>
      <c r="K102" s="149">
        <v>0</v>
      </c>
      <c r="L102" s="150">
        <f t="shared" si="32"/>
        <v>0</v>
      </c>
      <c r="M102" s="149">
        <v>0</v>
      </c>
      <c r="N102" s="149">
        <v>0</v>
      </c>
      <c r="O102" s="149">
        <v>0</v>
      </c>
      <c r="P102" s="150">
        <f t="shared" si="33"/>
        <v>0</v>
      </c>
      <c r="Q102" s="149">
        <v>0</v>
      </c>
      <c r="R102" s="149">
        <v>0</v>
      </c>
      <c r="S102" s="149">
        <v>0</v>
      </c>
      <c r="T102" s="150">
        <f t="shared" si="34"/>
        <v>0</v>
      </c>
      <c r="U102" s="150"/>
      <c r="V102" s="150"/>
      <c r="W102" s="150"/>
      <c r="X102" s="150"/>
      <c r="Y102" s="149">
        <f t="shared" si="49"/>
        <v>0</v>
      </c>
      <c r="Z102" s="149">
        <f t="shared" si="49"/>
        <v>0</v>
      </c>
      <c r="AA102" s="149">
        <f t="shared" si="50"/>
        <v>0</v>
      </c>
      <c r="AB102" s="150">
        <f t="shared" si="51"/>
        <v>0</v>
      </c>
    </row>
    <row r="103" spans="1:28" ht="49.5" hidden="1" customHeight="1">
      <c r="A103" s="68"/>
      <c r="B103" s="196"/>
      <c r="C103" s="96">
        <v>3000</v>
      </c>
      <c r="D103" s="151" t="s">
        <v>85</v>
      </c>
      <c r="E103" s="149">
        <v>0</v>
      </c>
      <c r="F103" s="149">
        <v>0</v>
      </c>
      <c r="G103" s="149">
        <v>0</v>
      </c>
      <c r="H103" s="150">
        <f t="shared" si="31"/>
        <v>0</v>
      </c>
      <c r="I103" s="149">
        <v>0</v>
      </c>
      <c r="J103" s="149">
        <v>0</v>
      </c>
      <c r="K103" s="149">
        <v>0</v>
      </c>
      <c r="L103" s="150">
        <f t="shared" si="32"/>
        <v>0</v>
      </c>
      <c r="M103" s="149">
        <v>0</v>
      </c>
      <c r="N103" s="149">
        <v>0</v>
      </c>
      <c r="O103" s="149">
        <v>0</v>
      </c>
      <c r="P103" s="150">
        <f t="shared" si="33"/>
        <v>0</v>
      </c>
      <c r="Q103" s="149">
        <v>0</v>
      </c>
      <c r="R103" s="149">
        <v>0</v>
      </c>
      <c r="S103" s="149">
        <v>0</v>
      </c>
      <c r="T103" s="150">
        <f t="shared" si="34"/>
        <v>0</v>
      </c>
      <c r="U103" s="150"/>
      <c r="V103" s="150"/>
      <c r="W103" s="150"/>
      <c r="X103" s="150"/>
      <c r="Y103" s="149">
        <f t="shared" si="49"/>
        <v>0</v>
      </c>
      <c r="Z103" s="149">
        <f t="shared" si="49"/>
        <v>0</v>
      </c>
      <c r="AA103" s="149">
        <f t="shared" si="50"/>
        <v>0</v>
      </c>
      <c r="AB103" s="150">
        <f t="shared" si="51"/>
        <v>0</v>
      </c>
    </row>
    <row r="104" spans="1:28" ht="54.75" hidden="1" customHeight="1">
      <c r="A104" s="68"/>
      <c r="B104" s="196"/>
      <c r="C104" s="96">
        <v>4000</v>
      </c>
      <c r="D104" s="151" t="s">
        <v>86</v>
      </c>
      <c r="E104" s="149">
        <v>0</v>
      </c>
      <c r="F104" s="149">
        <v>0</v>
      </c>
      <c r="G104" s="149">
        <v>0</v>
      </c>
      <c r="H104" s="150">
        <f t="shared" si="31"/>
        <v>0</v>
      </c>
      <c r="I104" s="149">
        <v>0</v>
      </c>
      <c r="J104" s="149">
        <v>0</v>
      </c>
      <c r="K104" s="149">
        <v>0</v>
      </c>
      <c r="L104" s="150">
        <f t="shared" si="32"/>
        <v>0</v>
      </c>
      <c r="M104" s="149">
        <v>0</v>
      </c>
      <c r="N104" s="149">
        <v>0</v>
      </c>
      <c r="O104" s="149">
        <v>0</v>
      </c>
      <c r="P104" s="150">
        <f t="shared" si="33"/>
        <v>0</v>
      </c>
      <c r="Q104" s="149">
        <v>0</v>
      </c>
      <c r="R104" s="149">
        <v>0</v>
      </c>
      <c r="S104" s="149">
        <v>0</v>
      </c>
      <c r="T104" s="150">
        <f t="shared" si="34"/>
        <v>0</v>
      </c>
      <c r="U104" s="150"/>
      <c r="V104" s="150"/>
      <c r="W104" s="150"/>
      <c r="X104" s="150"/>
      <c r="Y104" s="149">
        <f t="shared" si="49"/>
        <v>0</v>
      </c>
      <c r="Z104" s="149">
        <f t="shared" si="49"/>
        <v>0</v>
      </c>
      <c r="AA104" s="149">
        <f t="shared" si="50"/>
        <v>0</v>
      </c>
      <c r="AB104" s="150">
        <f t="shared" si="51"/>
        <v>0</v>
      </c>
    </row>
    <row r="105" spans="1:28" ht="49.5" hidden="1" customHeight="1">
      <c r="A105" s="68"/>
      <c r="B105" s="196"/>
      <c r="C105" s="96">
        <v>5000</v>
      </c>
      <c r="D105" s="151" t="s">
        <v>87</v>
      </c>
      <c r="E105" s="149">
        <v>0</v>
      </c>
      <c r="F105" s="149">
        <v>0</v>
      </c>
      <c r="G105" s="149">
        <v>0</v>
      </c>
      <c r="H105" s="150">
        <f t="shared" si="31"/>
        <v>0</v>
      </c>
      <c r="I105" s="149">
        <v>0</v>
      </c>
      <c r="J105" s="149">
        <v>0</v>
      </c>
      <c r="K105" s="149">
        <v>0</v>
      </c>
      <c r="L105" s="150">
        <f t="shared" si="32"/>
        <v>0</v>
      </c>
      <c r="M105" s="149">
        <v>0</v>
      </c>
      <c r="N105" s="149">
        <v>0</v>
      </c>
      <c r="O105" s="149">
        <v>0</v>
      </c>
      <c r="P105" s="150">
        <f t="shared" si="33"/>
        <v>0</v>
      </c>
      <c r="Q105" s="149">
        <v>0</v>
      </c>
      <c r="R105" s="149">
        <v>0</v>
      </c>
      <c r="S105" s="149">
        <v>0</v>
      </c>
      <c r="T105" s="150">
        <f t="shared" si="34"/>
        <v>0</v>
      </c>
      <c r="U105" s="150"/>
      <c r="V105" s="150"/>
      <c r="W105" s="150"/>
      <c r="X105" s="150"/>
      <c r="Y105" s="149">
        <f t="shared" si="49"/>
        <v>0</v>
      </c>
      <c r="Z105" s="149">
        <f t="shared" si="49"/>
        <v>0</v>
      </c>
      <c r="AA105" s="149">
        <f t="shared" si="50"/>
        <v>0</v>
      </c>
      <c r="AB105" s="150">
        <f t="shared" si="51"/>
        <v>0</v>
      </c>
    </row>
    <row r="106" spans="1:28" ht="49.5" hidden="1" customHeight="1">
      <c r="A106" s="68"/>
      <c r="B106" s="197"/>
      <c r="C106" s="96">
        <v>6000</v>
      </c>
      <c r="D106" s="151" t="s">
        <v>88</v>
      </c>
      <c r="E106" s="149">
        <v>0</v>
      </c>
      <c r="F106" s="149">
        <v>0</v>
      </c>
      <c r="G106" s="149">
        <v>0</v>
      </c>
      <c r="H106" s="150">
        <f t="shared" si="31"/>
        <v>0</v>
      </c>
      <c r="I106" s="149">
        <v>0</v>
      </c>
      <c r="J106" s="149">
        <v>0</v>
      </c>
      <c r="K106" s="149">
        <v>0</v>
      </c>
      <c r="L106" s="150">
        <f t="shared" si="32"/>
        <v>0</v>
      </c>
      <c r="M106" s="149">
        <v>0</v>
      </c>
      <c r="N106" s="149">
        <v>0</v>
      </c>
      <c r="O106" s="149">
        <v>0</v>
      </c>
      <c r="P106" s="150">
        <f t="shared" si="33"/>
        <v>0</v>
      </c>
      <c r="Q106" s="149">
        <v>0</v>
      </c>
      <c r="R106" s="149">
        <v>0</v>
      </c>
      <c r="S106" s="149">
        <v>0</v>
      </c>
      <c r="T106" s="150">
        <f t="shared" si="34"/>
        <v>0</v>
      </c>
      <c r="U106" s="150"/>
      <c r="V106" s="150"/>
      <c r="W106" s="150"/>
      <c r="X106" s="150"/>
      <c r="Y106" s="149">
        <f t="shared" si="49"/>
        <v>0</v>
      </c>
      <c r="Z106" s="149">
        <f t="shared" si="49"/>
        <v>0</v>
      </c>
      <c r="AA106" s="149">
        <f t="shared" si="50"/>
        <v>0</v>
      </c>
      <c r="AB106" s="150">
        <f t="shared" si="51"/>
        <v>0</v>
      </c>
    </row>
    <row r="107" spans="1:28" ht="64.5" customHeight="1">
      <c r="A107" s="68"/>
      <c r="B107" s="195">
        <v>15</v>
      </c>
      <c r="C107" s="85"/>
      <c r="D107" s="152" t="s">
        <v>101</v>
      </c>
      <c r="E107" s="153">
        <f>SUM(E108:E113)</f>
        <v>1644880</v>
      </c>
      <c r="F107" s="153">
        <f>SUM(F108:F113)</f>
        <v>0</v>
      </c>
      <c r="G107" s="153">
        <f t="shared" ref="G107:AA107" si="52">SUM(G108:G113)</f>
        <v>4630106</v>
      </c>
      <c r="H107" s="147">
        <f t="shared" si="31"/>
        <v>6274986</v>
      </c>
      <c r="I107" s="153">
        <f t="shared" si="52"/>
        <v>0</v>
      </c>
      <c r="J107" s="153">
        <f>SUM(J108:J113)</f>
        <v>0</v>
      </c>
      <c r="K107" s="153">
        <f t="shared" si="52"/>
        <v>0</v>
      </c>
      <c r="L107" s="147">
        <f t="shared" si="32"/>
        <v>0</v>
      </c>
      <c r="M107" s="153">
        <f t="shared" si="52"/>
        <v>0</v>
      </c>
      <c r="N107" s="153">
        <f>SUM(N108:N113)</f>
        <v>0</v>
      </c>
      <c r="O107" s="153">
        <f t="shared" si="52"/>
        <v>0</v>
      </c>
      <c r="P107" s="147">
        <f t="shared" si="33"/>
        <v>0</v>
      </c>
      <c r="Q107" s="153">
        <f t="shared" si="52"/>
        <v>1644880</v>
      </c>
      <c r="R107" s="153">
        <f>SUM(R108:R113)</f>
        <v>0</v>
      </c>
      <c r="S107" s="153">
        <f t="shared" si="52"/>
        <v>4630106</v>
      </c>
      <c r="T107" s="147">
        <f t="shared" si="34"/>
        <v>6274986</v>
      </c>
      <c r="U107" s="147">
        <f t="shared" ref="U107:V107" si="53">SUM(U108:U113)</f>
        <v>0</v>
      </c>
      <c r="V107" s="147">
        <f t="shared" si="53"/>
        <v>0</v>
      </c>
      <c r="W107" s="147">
        <f>SUM(W108:W113)</f>
        <v>0</v>
      </c>
      <c r="X107" s="147">
        <f>SUM(X108:X113)</f>
        <v>0</v>
      </c>
      <c r="Y107" s="153">
        <f t="shared" si="52"/>
        <v>0</v>
      </c>
      <c r="Z107" s="153">
        <f>SUM(Z108:Z113)</f>
        <v>0</v>
      </c>
      <c r="AA107" s="153">
        <f t="shared" si="52"/>
        <v>0</v>
      </c>
      <c r="AB107" s="147">
        <f>Y107+Z107+AA107</f>
        <v>0</v>
      </c>
    </row>
    <row r="108" spans="1:28" ht="49.5" customHeight="1">
      <c r="A108" s="68"/>
      <c r="B108" s="196"/>
      <c r="C108" s="96">
        <v>1000</v>
      </c>
      <c r="D108" s="148" t="s">
        <v>83</v>
      </c>
      <c r="E108" s="149">
        <v>0</v>
      </c>
      <c r="F108" s="149">
        <v>0</v>
      </c>
      <c r="G108" s="149">
        <v>4408710</v>
      </c>
      <c r="H108" s="150">
        <f t="shared" si="31"/>
        <v>4408710</v>
      </c>
      <c r="I108" s="149">
        <v>0</v>
      </c>
      <c r="J108" s="149">
        <v>0</v>
      </c>
      <c r="K108" s="149">
        <v>0</v>
      </c>
      <c r="L108" s="150">
        <f t="shared" si="32"/>
        <v>0</v>
      </c>
      <c r="M108" s="149">
        <v>0</v>
      </c>
      <c r="N108" s="149">
        <v>0</v>
      </c>
      <c r="O108" s="149">
        <v>0</v>
      </c>
      <c r="P108" s="150">
        <f t="shared" si="33"/>
        <v>0</v>
      </c>
      <c r="Q108" s="149">
        <v>0</v>
      </c>
      <c r="R108" s="149">
        <v>0</v>
      </c>
      <c r="S108" s="149">
        <v>4408710</v>
      </c>
      <c r="T108" s="150">
        <f t="shared" si="34"/>
        <v>4408710</v>
      </c>
      <c r="U108" s="150"/>
      <c r="V108" s="150"/>
      <c r="W108" s="150"/>
      <c r="X108" s="150">
        <f>+U108+V108+W108</f>
        <v>0</v>
      </c>
      <c r="Y108" s="149">
        <f t="shared" ref="Y108:Z113" si="54">+E108-I108-M108-Q108-U108</f>
        <v>0</v>
      </c>
      <c r="Z108" s="149">
        <f t="shared" si="54"/>
        <v>0</v>
      </c>
      <c r="AA108" s="149">
        <f t="shared" ref="AA108:AA113" si="55">+G108-K108-O108-S108</f>
        <v>0</v>
      </c>
      <c r="AB108" s="150">
        <f t="shared" ref="AB108:AB113" si="56">+H108-L108-P108-T108-X108</f>
        <v>0</v>
      </c>
    </row>
    <row r="109" spans="1:28" ht="49.5" customHeight="1">
      <c r="A109" s="68"/>
      <c r="B109" s="196"/>
      <c r="C109" s="96">
        <v>2000</v>
      </c>
      <c r="D109" s="151" t="s">
        <v>84</v>
      </c>
      <c r="E109" s="149">
        <v>0</v>
      </c>
      <c r="F109" s="149">
        <v>0</v>
      </c>
      <c r="G109" s="149">
        <v>196396</v>
      </c>
      <c r="H109" s="150">
        <f t="shared" si="31"/>
        <v>196396</v>
      </c>
      <c r="I109" s="149">
        <v>0</v>
      </c>
      <c r="J109" s="149">
        <v>0</v>
      </c>
      <c r="K109" s="149">
        <v>0</v>
      </c>
      <c r="L109" s="150">
        <f t="shared" si="32"/>
        <v>0</v>
      </c>
      <c r="M109" s="149">
        <v>0</v>
      </c>
      <c r="N109" s="149">
        <v>0</v>
      </c>
      <c r="O109" s="149">
        <v>0</v>
      </c>
      <c r="P109" s="150">
        <f t="shared" si="33"/>
        <v>0</v>
      </c>
      <c r="Q109" s="149">
        <v>0</v>
      </c>
      <c r="R109" s="149">
        <v>0</v>
      </c>
      <c r="S109" s="149">
        <v>196396</v>
      </c>
      <c r="T109" s="150">
        <f t="shared" si="34"/>
        <v>196396</v>
      </c>
      <c r="U109" s="150">
        <v>0</v>
      </c>
      <c r="V109" s="150">
        <v>0</v>
      </c>
      <c r="W109" s="150">
        <v>0</v>
      </c>
      <c r="X109" s="150">
        <f t="shared" ref="X109:X113" si="57">+U109+V109+W109</f>
        <v>0</v>
      </c>
      <c r="Y109" s="149">
        <f t="shared" si="54"/>
        <v>0</v>
      </c>
      <c r="Z109" s="149">
        <f t="shared" si="54"/>
        <v>0</v>
      </c>
      <c r="AA109" s="149">
        <f>+G109-K109-O109-S109-W109</f>
        <v>0</v>
      </c>
      <c r="AB109" s="150">
        <f t="shared" si="56"/>
        <v>0</v>
      </c>
    </row>
    <row r="110" spans="1:28" ht="49.5" customHeight="1">
      <c r="A110" s="68"/>
      <c r="B110" s="196"/>
      <c r="C110" s="96">
        <v>3000</v>
      </c>
      <c r="D110" s="151" t="s">
        <v>85</v>
      </c>
      <c r="E110" s="149">
        <v>1644880</v>
      </c>
      <c r="F110" s="149">
        <v>0</v>
      </c>
      <c r="G110" s="149">
        <v>25000</v>
      </c>
      <c r="H110" s="150">
        <f t="shared" si="31"/>
        <v>1669880</v>
      </c>
      <c r="I110" s="149">
        <v>0</v>
      </c>
      <c r="J110" s="149">
        <v>0</v>
      </c>
      <c r="K110" s="149">
        <v>0</v>
      </c>
      <c r="L110" s="150">
        <f t="shared" si="32"/>
        <v>0</v>
      </c>
      <c r="M110" s="149">
        <v>0</v>
      </c>
      <c r="N110" s="149">
        <v>0</v>
      </c>
      <c r="O110" s="149">
        <v>0</v>
      </c>
      <c r="P110" s="150">
        <f t="shared" si="33"/>
        <v>0</v>
      </c>
      <c r="Q110" s="149">
        <v>1644880</v>
      </c>
      <c r="R110" s="149">
        <v>0</v>
      </c>
      <c r="S110" s="149">
        <v>25000</v>
      </c>
      <c r="T110" s="150">
        <f t="shared" si="34"/>
        <v>1669880</v>
      </c>
      <c r="U110" s="150"/>
      <c r="V110" s="150"/>
      <c r="W110" s="150"/>
      <c r="X110" s="150">
        <f t="shared" si="57"/>
        <v>0</v>
      </c>
      <c r="Y110" s="149">
        <f t="shared" si="54"/>
        <v>0</v>
      </c>
      <c r="Z110" s="149">
        <f t="shared" si="54"/>
        <v>0</v>
      </c>
      <c r="AA110" s="149">
        <f t="shared" si="55"/>
        <v>0</v>
      </c>
      <c r="AB110" s="150">
        <f t="shared" si="56"/>
        <v>0</v>
      </c>
    </row>
    <row r="111" spans="1:28" ht="54.95" customHeight="1">
      <c r="A111" s="68"/>
      <c r="B111" s="196"/>
      <c r="C111" s="96">
        <v>4000</v>
      </c>
      <c r="D111" s="151" t="s">
        <v>86</v>
      </c>
      <c r="E111" s="149">
        <v>0</v>
      </c>
      <c r="F111" s="149">
        <v>0</v>
      </c>
      <c r="G111" s="149">
        <v>0</v>
      </c>
      <c r="H111" s="150">
        <f t="shared" si="31"/>
        <v>0</v>
      </c>
      <c r="I111" s="149">
        <v>0</v>
      </c>
      <c r="J111" s="149">
        <v>0</v>
      </c>
      <c r="K111" s="149">
        <v>0</v>
      </c>
      <c r="L111" s="150">
        <f t="shared" si="32"/>
        <v>0</v>
      </c>
      <c r="M111" s="149">
        <v>0</v>
      </c>
      <c r="N111" s="149">
        <v>0</v>
      </c>
      <c r="O111" s="149">
        <v>0</v>
      </c>
      <c r="P111" s="150">
        <f t="shared" si="33"/>
        <v>0</v>
      </c>
      <c r="Q111" s="149">
        <v>0</v>
      </c>
      <c r="R111" s="149">
        <v>0</v>
      </c>
      <c r="S111" s="149">
        <v>0</v>
      </c>
      <c r="T111" s="150">
        <f t="shared" si="34"/>
        <v>0</v>
      </c>
      <c r="U111" s="150"/>
      <c r="V111" s="150"/>
      <c r="W111" s="150"/>
      <c r="X111" s="150">
        <f t="shared" si="57"/>
        <v>0</v>
      </c>
      <c r="Y111" s="149">
        <f t="shared" si="54"/>
        <v>0</v>
      </c>
      <c r="Z111" s="149">
        <f t="shared" si="54"/>
        <v>0</v>
      </c>
      <c r="AA111" s="149">
        <f t="shared" si="55"/>
        <v>0</v>
      </c>
      <c r="AB111" s="150">
        <f t="shared" si="56"/>
        <v>0</v>
      </c>
    </row>
    <row r="112" spans="1:28" ht="49.5" customHeight="1">
      <c r="A112" s="68"/>
      <c r="B112" s="196"/>
      <c r="C112" s="96">
        <v>5000</v>
      </c>
      <c r="D112" s="151" t="s">
        <v>87</v>
      </c>
      <c r="E112" s="149">
        <v>0</v>
      </c>
      <c r="F112" s="149">
        <v>0</v>
      </c>
      <c r="G112" s="149">
        <v>0</v>
      </c>
      <c r="H112" s="150">
        <f t="shared" si="31"/>
        <v>0</v>
      </c>
      <c r="I112" s="149">
        <v>0</v>
      </c>
      <c r="J112" s="149">
        <v>0</v>
      </c>
      <c r="K112" s="149">
        <v>0</v>
      </c>
      <c r="L112" s="150">
        <f t="shared" si="32"/>
        <v>0</v>
      </c>
      <c r="M112" s="149">
        <v>0</v>
      </c>
      <c r="N112" s="149">
        <v>0</v>
      </c>
      <c r="O112" s="149">
        <v>0</v>
      </c>
      <c r="P112" s="150">
        <f t="shared" si="33"/>
        <v>0</v>
      </c>
      <c r="Q112" s="149">
        <v>0</v>
      </c>
      <c r="R112" s="149">
        <v>0</v>
      </c>
      <c r="S112" s="149">
        <v>0</v>
      </c>
      <c r="T112" s="150">
        <f t="shared" si="34"/>
        <v>0</v>
      </c>
      <c r="U112" s="150"/>
      <c r="V112" s="150"/>
      <c r="W112" s="150"/>
      <c r="X112" s="150">
        <f t="shared" si="57"/>
        <v>0</v>
      </c>
      <c r="Y112" s="149">
        <f t="shared" si="54"/>
        <v>0</v>
      </c>
      <c r="Z112" s="149">
        <f t="shared" si="54"/>
        <v>0</v>
      </c>
      <c r="AA112" s="149">
        <f t="shared" si="55"/>
        <v>0</v>
      </c>
      <c r="AB112" s="150">
        <f t="shared" si="56"/>
        <v>0</v>
      </c>
    </row>
    <row r="113" spans="1:28" ht="49.5" customHeight="1">
      <c r="A113" s="68"/>
      <c r="B113" s="197"/>
      <c r="C113" s="96">
        <v>6000</v>
      </c>
      <c r="D113" s="151" t="s">
        <v>88</v>
      </c>
      <c r="E113" s="149">
        <v>0</v>
      </c>
      <c r="F113" s="149">
        <v>0</v>
      </c>
      <c r="G113" s="149">
        <v>0</v>
      </c>
      <c r="H113" s="150">
        <f t="shared" si="31"/>
        <v>0</v>
      </c>
      <c r="I113" s="149">
        <v>0</v>
      </c>
      <c r="J113" s="149">
        <v>0</v>
      </c>
      <c r="K113" s="149">
        <v>0</v>
      </c>
      <c r="L113" s="150">
        <f t="shared" si="32"/>
        <v>0</v>
      </c>
      <c r="M113" s="149">
        <v>0</v>
      </c>
      <c r="N113" s="149">
        <v>0</v>
      </c>
      <c r="O113" s="149">
        <v>0</v>
      </c>
      <c r="P113" s="150">
        <f t="shared" si="33"/>
        <v>0</v>
      </c>
      <c r="Q113" s="149">
        <v>0</v>
      </c>
      <c r="R113" s="149">
        <v>0</v>
      </c>
      <c r="S113" s="149">
        <v>0</v>
      </c>
      <c r="T113" s="150">
        <f t="shared" si="34"/>
        <v>0</v>
      </c>
      <c r="U113" s="150"/>
      <c r="V113" s="150"/>
      <c r="W113" s="150"/>
      <c r="X113" s="150">
        <f t="shared" si="57"/>
        <v>0</v>
      </c>
      <c r="Y113" s="149">
        <f t="shared" si="54"/>
        <v>0</v>
      </c>
      <c r="Z113" s="149">
        <f t="shared" si="54"/>
        <v>0</v>
      </c>
      <c r="AA113" s="149">
        <f t="shared" si="55"/>
        <v>0</v>
      </c>
      <c r="AB113" s="150">
        <f t="shared" si="56"/>
        <v>0</v>
      </c>
    </row>
    <row r="114" spans="1:28" ht="64.5" customHeight="1">
      <c r="A114" s="68"/>
      <c r="B114" s="195">
        <v>16</v>
      </c>
      <c r="C114" s="85"/>
      <c r="D114" s="158" t="s">
        <v>114</v>
      </c>
      <c r="E114" s="153">
        <f>SUM(E115:E120)</f>
        <v>14978916.199999999</v>
      </c>
      <c r="F114" s="153">
        <f>SUM(F115:F120)</f>
        <v>0</v>
      </c>
      <c r="G114" s="153">
        <f t="shared" ref="G114:AA114" si="58">SUM(G115:G120)</f>
        <v>0</v>
      </c>
      <c r="H114" s="147">
        <f t="shared" si="31"/>
        <v>14978916.199999999</v>
      </c>
      <c r="I114" s="153">
        <f t="shared" si="58"/>
        <v>0</v>
      </c>
      <c r="J114" s="153">
        <f>SUM(J115:J120)</f>
        <v>0</v>
      </c>
      <c r="K114" s="153">
        <f t="shared" si="58"/>
        <v>0</v>
      </c>
      <c r="L114" s="147">
        <f t="shared" si="32"/>
        <v>0</v>
      </c>
      <c r="M114" s="153">
        <f t="shared" si="58"/>
        <v>0</v>
      </c>
      <c r="N114" s="153">
        <f>SUM(N115:N120)</f>
        <v>0</v>
      </c>
      <c r="O114" s="153">
        <f t="shared" si="58"/>
        <v>0</v>
      </c>
      <c r="P114" s="147">
        <f t="shared" si="33"/>
        <v>0</v>
      </c>
      <c r="Q114" s="153">
        <f t="shared" si="58"/>
        <v>13271293.41</v>
      </c>
      <c r="R114" s="153">
        <f>SUM(R115:R120)</f>
        <v>0</v>
      </c>
      <c r="S114" s="153">
        <f t="shared" si="58"/>
        <v>0</v>
      </c>
      <c r="T114" s="147">
        <f t="shared" si="34"/>
        <v>13271293.41</v>
      </c>
      <c r="U114" s="147"/>
      <c r="V114" s="147"/>
      <c r="W114" s="147"/>
      <c r="X114" s="147"/>
      <c r="Y114" s="153">
        <f t="shared" si="58"/>
        <v>1707622.7899999989</v>
      </c>
      <c r="Z114" s="153">
        <f>SUM(Z115:Z120)</f>
        <v>0</v>
      </c>
      <c r="AA114" s="153">
        <f t="shared" si="58"/>
        <v>0</v>
      </c>
      <c r="AB114" s="147">
        <f>Y114+Z114+AA114</f>
        <v>1707622.7899999989</v>
      </c>
    </row>
    <row r="115" spans="1:28" ht="49.5" customHeight="1">
      <c r="A115" s="68"/>
      <c r="B115" s="196"/>
      <c r="C115" s="96">
        <v>1000</v>
      </c>
      <c r="D115" s="151" t="s">
        <v>83</v>
      </c>
      <c r="E115" s="149">
        <v>0</v>
      </c>
      <c r="F115" s="149">
        <v>0</v>
      </c>
      <c r="G115" s="149">
        <v>0</v>
      </c>
      <c r="H115" s="150">
        <f t="shared" si="31"/>
        <v>0</v>
      </c>
      <c r="I115" s="149">
        <v>0</v>
      </c>
      <c r="J115" s="149">
        <v>0</v>
      </c>
      <c r="K115" s="149">
        <v>0</v>
      </c>
      <c r="L115" s="150">
        <f t="shared" si="32"/>
        <v>0</v>
      </c>
      <c r="M115" s="149">
        <v>0</v>
      </c>
      <c r="N115" s="149">
        <v>0</v>
      </c>
      <c r="O115" s="149">
        <v>0</v>
      </c>
      <c r="P115" s="150">
        <f t="shared" si="33"/>
        <v>0</v>
      </c>
      <c r="Q115" s="149">
        <v>0</v>
      </c>
      <c r="R115" s="149">
        <v>0</v>
      </c>
      <c r="S115" s="149">
        <v>0</v>
      </c>
      <c r="T115" s="150">
        <f t="shared" si="34"/>
        <v>0</v>
      </c>
      <c r="U115" s="150"/>
      <c r="V115" s="150"/>
      <c r="W115" s="150"/>
      <c r="X115" s="150"/>
      <c r="Y115" s="149">
        <f t="shared" ref="Y115:Z120" si="59">+E115-I115-M115-Q115-U115</f>
        <v>0</v>
      </c>
      <c r="Z115" s="149">
        <f t="shared" si="59"/>
        <v>0</v>
      </c>
      <c r="AA115" s="149">
        <f t="shared" ref="AA115:AA120" si="60">+G115-K115-O115-S115</f>
        <v>0</v>
      </c>
      <c r="AB115" s="150">
        <f t="shared" ref="AB115:AB120" si="61">+H115-L115-P115-T115-X115</f>
        <v>0</v>
      </c>
    </row>
    <row r="116" spans="1:28" ht="49.5" customHeight="1">
      <c r="A116" s="68"/>
      <c r="B116" s="196"/>
      <c r="C116" s="96">
        <v>2000</v>
      </c>
      <c r="D116" s="151" t="s">
        <v>84</v>
      </c>
      <c r="E116" s="149">
        <v>1403670</v>
      </c>
      <c r="F116" s="149">
        <v>0</v>
      </c>
      <c r="G116" s="149">
        <v>0</v>
      </c>
      <c r="H116" s="150">
        <f t="shared" si="31"/>
        <v>1403670</v>
      </c>
      <c r="I116" s="149">
        <v>0</v>
      </c>
      <c r="J116" s="149">
        <v>0</v>
      </c>
      <c r="K116" s="149">
        <v>0</v>
      </c>
      <c r="L116" s="150">
        <f t="shared" si="32"/>
        <v>0</v>
      </c>
      <c r="M116" s="149">
        <v>0</v>
      </c>
      <c r="N116" s="149">
        <v>0</v>
      </c>
      <c r="O116" s="149">
        <v>0</v>
      </c>
      <c r="P116" s="150">
        <f t="shared" si="33"/>
        <v>0</v>
      </c>
      <c r="Q116" s="149">
        <v>1401308.93</v>
      </c>
      <c r="R116" s="149">
        <v>0</v>
      </c>
      <c r="S116" s="149">
        <v>0</v>
      </c>
      <c r="T116" s="150">
        <f t="shared" si="34"/>
        <v>1401308.93</v>
      </c>
      <c r="U116" s="150"/>
      <c r="V116" s="150"/>
      <c r="W116" s="150"/>
      <c r="X116" s="150"/>
      <c r="Y116" s="149">
        <f t="shared" si="59"/>
        <v>2361.0700000000652</v>
      </c>
      <c r="Z116" s="149">
        <f t="shared" si="59"/>
        <v>0</v>
      </c>
      <c r="AA116" s="149">
        <f t="shared" si="60"/>
        <v>0</v>
      </c>
      <c r="AB116" s="150">
        <f t="shared" si="61"/>
        <v>2361.0700000000652</v>
      </c>
    </row>
    <row r="117" spans="1:28" ht="49.5" customHeight="1">
      <c r="A117" s="68"/>
      <c r="B117" s="196"/>
      <c r="C117" s="96">
        <v>3000</v>
      </c>
      <c r="D117" s="151" t="s">
        <v>85</v>
      </c>
      <c r="E117" s="149">
        <v>0</v>
      </c>
      <c r="F117" s="149">
        <v>0</v>
      </c>
      <c r="G117" s="149">
        <v>0</v>
      </c>
      <c r="H117" s="150">
        <f t="shared" si="31"/>
        <v>0</v>
      </c>
      <c r="I117" s="149">
        <v>0</v>
      </c>
      <c r="J117" s="149">
        <v>0</v>
      </c>
      <c r="K117" s="149">
        <v>0</v>
      </c>
      <c r="L117" s="150">
        <f t="shared" si="32"/>
        <v>0</v>
      </c>
      <c r="M117" s="149">
        <v>0</v>
      </c>
      <c r="N117" s="149">
        <v>0</v>
      </c>
      <c r="O117" s="149">
        <v>0</v>
      </c>
      <c r="P117" s="150">
        <f t="shared" si="33"/>
        <v>0</v>
      </c>
      <c r="Q117" s="149">
        <v>0</v>
      </c>
      <c r="R117" s="149">
        <v>0</v>
      </c>
      <c r="S117" s="149">
        <v>0</v>
      </c>
      <c r="T117" s="150">
        <f t="shared" si="34"/>
        <v>0</v>
      </c>
      <c r="U117" s="150"/>
      <c r="V117" s="150"/>
      <c r="W117" s="150"/>
      <c r="X117" s="150"/>
      <c r="Y117" s="149">
        <f t="shared" si="59"/>
        <v>0</v>
      </c>
      <c r="Z117" s="149">
        <f t="shared" si="59"/>
        <v>0</v>
      </c>
      <c r="AA117" s="149">
        <f t="shared" si="60"/>
        <v>0</v>
      </c>
      <c r="AB117" s="150">
        <f t="shared" si="61"/>
        <v>0</v>
      </c>
    </row>
    <row r="118" spans="1:28" ht="54.95" customHeight="1">
      <c r="A118" s="68"/>
      <c r="B118" s="196"/>
      <c r="C118" s="96">
        <v>4000</v>
      </c>
      <c r="D118" s="151" t="s">
        <v>86</v>
      </c>
      <c r="E118" s="149">
        <v>0</v>
      </c>
      <c r="F118" s="149">
        <v>0</v>
      </c>
      <c r="G118" s="149">
        <v>0</v>
      </c>
      <c r="H118" s="150">
        <f t="shared" si="31"/>
        <v>0</v>
      </c>
      <c r="I118" s="149">
        <v>0</v>
      </c>
      <c r="J118" s="149">
        <v>0</v>
      </c>
      <c r="K118" s="149">
        <v>0</v>
      </c>
      <c r="L118" s="150">
        <f t="shared" si="32"/>
        <v>0</v>
      </c>
      <c r="M118" s="149">
        <v>0</v>
      </c>
      <c r="N118" s="149">
        <v>0</v>
      </c>
      <c r="O118" s="149">
        <v>0</v>
      </c>
      <c r="P118" s="150">
        <f t="shared" si="33"/>
        <v>0</v>
      </c>
      <c r="Q118" s="149">
        <v>0</v>
      </c>
      <c r="R118" s="149">
        <v>0</v>
      </c>
      <c r="S118" s="149">
        <v>0</v>
      </c>
      <c r="T118" s="150">
        <f t="shared" si="34"/>
        <v>0</v>
      </c>
      <c r="U118" s="150"/>
      <c r="V118" s="150"/>
      <c r="W118" s="150"/>
      <c r="X118" s="150"/>
      <c r="Y118" s="149">
        <f t="shared" si="59"/>
        <v>0</v>
      </c>
      <c r="Z118" s="149">
        <f t="shared" si="59"/>
        <v>0</v>
      </c>
      <c r="AA118" s="149">
        <f t="shared" si="60"/>
        <v>0</v>
      </c>
      <c r="AB118" s="150">
        <f t="shared" si="61"/>
        <v>0</v>
      </c>
    </row>
    <row r="119" spans="1:28" ht="49.5" customHeight="1">
      <c r="A119" s="68"/>
      <c r="B119" s="196"/>
      <c r="C119" s="96">
        <v>5000</v>
      </c>
      <c r="D119" s="151" t="s">
        <v>87</v>
      </c>
      <c r="E119" s="149">
        <v>13575246.199999999</v>
      </c>
      <c r="F119" s="149">
        <v>0</v>
      </c>
      <c r="G119" s="149">
        <v>0</v>
      </c>
      <c r="H119" s="150">
        <f t="shared" si="31"/>
        <v>13575246.199999999</v>
      </c>
      <c r="I119" s="149">
        <v>0</v>
      </c>
      <c r="J119" s="149">
        <v>0</v>
      </c>
      <c r="K119" s="149">
        <v>0</v>
      </c>
      <c r="L119" s="150">
        <f t="shared" si="32"/>
        <v>0</v>
      </c>
      <c r="M119" s="149">
        <v>0</v>
      </c>
      <c r="N119" s="149">
        <v>0</v>
      </c>
      <c r="O119" s="149">
        <v>0</v>
      </c>
      <c r="P119" s="150">
        <f t="shared" si="33"/>
        <v>0</v>
      </c>
      <c r="Q119" s="149">
        <v>11869984.48</v>
      </c>
      <c r="R119" s="149">
        <v>0</v>
      </c>
      <c r="S119" s="149">
        <v>0</v>
      </c>
      <c r="T119" s="150">
        <f t="shared" si="34"/>
        <v>11869984.48</v>
      </c>
      <c r="U119" s="150"/>
      <c r="V119" s="150"/>
      <c r="W119" s="150"/>
      <c r="X119" s="150"/>
      <c r="Y119" s="149">
        <f t="shared" si="59"/>
        <v>1705261.7199999988</v>
      </c>
      <c r="Z119" s="149">
        <f t="shared" si="59"/>
        <v>0</v>
      </c>
      <c r="AA119" s="149">
        <f t="shared" si="60"/>
        <v>0</v>
      </c>
      <c r="AB119" s="150">
        <f t="shared" si="61"/>
        <v>1705261.7199999988</v>
      </c>
    </row>
    <row r="120" spans="1:28" ht="49.5" customHeight="1">
      <c r="A120" s="68"/>
      <c r="B120" s="197"/>
      <c r="C120" s="96">
        <v>6000</v>
      </c>
      <c r="D120" s="151" t="s">
        <v>88</v>
      </c>
      <c r="E120" s="149">
        <v>0</v>
      </c>
      <c r="F120" s="149">
        <v>0</v>
      </c>
      <c r="G120" s="149">
        <v>0</v>
      </c>
      <c r="H120" s="150">
        <f t="shared" si="31"/>
        <v>0</v>
      </c>
      <c r="I120" s="149">
        <v>0</v>
      </c>
      <c r="J120" s="149">
        <v>0</v>
      </c>
      <c r="K120" s="149">
        <v>0</v>
      </c>
      <c r="L120" s="150">
        <f t="shared" si="32"/>
        <v>0</v>
      </c>
      <c r="M120" s="149">
        <v>0</v>
      </c>
      <c r="N120" s="149">
        <v>0</v>
      </c>
      <c r="O120" s="149">
        <v>0</v>
      </c>
      <c r="P120" s="150">
        <f t="shared" si="33"/>
        <v>0</v>
      </c>
      <c r="Q120" s="149">
        <v>0</v>
      </c>
      <c r="R120" s="149">
        <v>0</v>
      </c>
      <c r="S120" s="149">
        <v>0</v>
      </c>
      <c r="T120" s="150">
        <f t="shared" si="34"/>
        <v>0</v>
      </c>
      <c r="U120" s="150"/>
      <c r="V120" s="150"/>
      <c r="W120" s="150"/>
      <c r="X120" s="150"/>
      <c r="Y120" s="149">
        <f t="shared" si="59"/>
        <v>0</v>
      </c>
      <c r="Z120" s="149">
        <f t="shared" si="59"/>
        <v>0</v>
      </c>
      <c r="AA120" s="149">
        <f t="shared" si="60"/>
        <v>0</v>
      </c>
      <c r="AB120" s="150">
        <f t="shared" si="61"/>
        <v>0</v>
      </c>
    </row>
    <row r="121" spans="1:28" ht="126.75" customHeight="1">
      <c r="A121" s="68"/>
      <c r="B121" s="200">
        <v>17</v>
      </c>
      <c r="C121" s="85"/>
      <c r="D121" s="152" t="s">
        <v>115</v>
      </c>
      <c r="E121" s="153">
        <f>SUM(E122:E127)</f>
        <v>91713358.909999996</v>
      </c>
      <c r="F121" s="153">
        <f>SUM(F122:F127)</f>
        <v>0</v>
      </c>
      <c r="G121" s="153">
        <f t="shared" ref="G121:AA121" si="62">SUM(G122:G127)</f>
        <v>214397</v>
      </c>
      <c r="H121" s="147">
        <f t="shared" si="31"/>
        <v>91927755.909999996</v>
      </c>
      <c r="I121" s="153">
        <f t="shared" si="62"/>
        <v>1272465.0799999998</v>
      </c>
      <c r="J121" s="153">
        <f>SUM(J122:J127)</f>
        <v>0</v>
      </c>
      <c r="K121" s="153">
        <f t="shared" si="62"/>
        <v>0</v>
      </c>
      <c r="L121" s="147">
        <f t="shared" si="32"/>
        <v>1272465.0799999998</v>
      </c>
      <c r="M121" s="153">
        <f t="shared" si="62"/>
        <v>0</v>
      </c>
      <c r="N121" s="153">
        <f>SUM(N122:N127)</f>
        <v>0</v>
      </c>
      <c r="O121" s="153">
        <f t="shared" si="62"/>
        <v>0</v>
      </c>
      <c r="P121" s="147">
        <f t="shared" si="33"/>
        <v>0</v>
      </c>
      <c r="Q121" s="153">
        <f t="shared" si="62"/>
        <v>79427158.350000009</v>
      </c>
      <c r="R121" s="153">
        <f>SUM(R122:R127)</f>
        <v>0</v>
      </c>
      <c r="S121" s="153">
        <f t="shared" si="62"/>
        <v>0</v>
      </c>
      <c r="T121" s="147">
        <f t="shared" si="34"/>
        <v>79427158.350000009</v>
      </c>
      <c r="U121" s="147">
        <f>SUM(U122:U127)</f>
        <v>0</v>
      </c>
      <c r="V121" s="147">
        <f t="shared" ref="V121:X121" si="63">SUM(V122:V127)</f>
        <v>0</v>
      </c>
      <c r="W121" s="147">
        <f t="shared" si="63"/>
        <v>0</v>
      </c>
      <c r="X121" s="147">
        <f t="shared" si="63"/>
        <v>0</v>
      </c>
      <c r="Y121" s="153">
        <f t="shared" si="62"/>
        <v>11013735.480000002</v>
      </c>
      <c r="Z121" s="153">
        <f>SUM(Z122:Z127)</f>
        <v>0</v>
      </c>
      <c r="AA121" s="153">
        <f t="shared" si="62"/>
        <v>214397</v>
      </c>
      <c r="AB121" s="147">
        <f>Y121+Z121+AA121</f>
        <v>11228132.480000002</v>
      </c>
    </row>
    <row r="122" spans="1:28" ht="49.5" customHeight="1">
      <c r="A122" s="68"/>
      <c r="B122" s="200"/>
      <c r="C122" s="96">
        <v>1000</v>
      </c>
      <c r="D122" s="151" t="s">
        <v>83</v>
      </c>
      <c r="E122" s="149">
        <v>0</v>
      </c>
      <c r="F122" s="149">
        <v>0</v>
      </c>
      <c r="G122" s="149">
        <v>0</v>
      </c>
      <c r="H122" s="150">
        <f t="shared" si="31"/>
        <v>0</v>
      </c>
      <c r="I122" s="149">
        <v>0</v>
      </c>
      <c r="J122" s="149">
        <v>0</v>
      </c>
      <c r="K122" s="149">
        <v>0</v>
      </c>
      <c r="L122" s="150">
        <f t="shared" si="32"/>
        <v>0</v>
      </c>
      <c r="M122" s="149">
        <v>0</v>
      </c>
      <c r="N122" s="149">
        <v>0</v>
      </c>
      <c r="O122" s="149">
        <v>0</v>
      </c>
      <c r="P122" s="150">
        <f t="shared" si="33"/>
        <v>0</v>
      </c>
      <c r="Q122" s="149">
        <v>0</v>
      </c>
      <c r="R122" s="149">
        <v>0</v>
      </c>
      <c r="S122" s="149">
        <v>0</v>
      </c>
      <c r="T122" s="150">
        <f t="shared" si="34"/>
        <v>0</v>
      </c>
      <c r="U122" s="150"/>
      <c r="V122" s="150"/>
      <c r="W122" s="150"/>
      <c r="X122" s="150"/>
      <c r="Y122" s="149">
        <f t="shared" ref="Y122:Z128" si="64">+E122-I122-M122-Q122-U122</f>
        <v>0</v>
      </c>
      <c r="Z122" s="149">
        <f t="shared" si="64"/>
        <v>0</v>
      </c>
      <c r="AA122" s="149">
        <f t="shared" ref="AA122:AA127" si="65">+G122-K122-O122-S122</f>
        <v>0</v>
      </c>
      <c r="AB122" s="150">
        <f t="shared" ref="AB122:AB128" si="66">+H122-L122-P122-T122-X122</f>
        <v>0</v>
      </c>
    </row>
    <row r="123" spans="1:28" ht="49.5" customHeight="1">
      <c r="A123" s="68"/>
      <c r="B123" s="200"/>
      <c r="C123" s="96">
        <v>2000</v>
      </c>
      <c r="D123" s="151" t="s">
        <v>84</v>
      </c>
      <c r="E123" s="149">
        <v>12682419.210000001</v>
      </c>
      <c r="F123" s="149">
        <v>0</v>
      </c>
      <c r="G123" s="149">
        <v>0</v>
      </c>
      <c r="H123" s="150">
        <f t="shared" si="31"/>
        <v>12682419.210000001</v>
      </c>
      <c r="I123" s="149">
        <v>288864.2</v>
      </c>
      <c r="J123" s="149">
        <v>0</v>
      </c>
      <c r="K123" s="149">
        <v>0</v>
      </c>
      <c r="L123" s="150">
        <f t="shared" si="32"/>
        <v>288864.2</v>
      </c>
      <c r="M123" s="149">
        <v>0</v>
      </c>
      <c r="N123" s="149">
        <v>0</v>
      </c>
      <c r="O123" s="149">
        <v>0</v>
      </c>
      <c r="P123" s="150">
        <f t="shared" si="33"/>
        <v>0</v>
      </c>
      <c r="Q123" s="149">
        <v>11115554.83</v>
      </c>
      <c r="R123" s="149">
        <v>0</v>
      </c>
      <c r="S123" s="149">
        <v>0</v>
      </c>
      <c r="T123" s="150">
        <f t="shared" si="34"/>
        <v>11115554.83</v>
      </c>
      <c r="U123" s="150"/>
      <c r="V123" s="150"/>
      <c r="W123" s="150"/>
      <c r="X123" s="150"/>
      <c r="Y123" s="149">
        <f t="shared" si="64"/>
        <v>1278000.1800000016</v>
      </c>
      <c r="Z123" s="149">
        <f t="shared" si="64"/>
        <v>0</v>
      </c>
      <c r="AA123" s="149">
        <f t="shared" si="65"/>
        <v>0</v>
      </c>
      <c r="AB123" s="150">
        <f t="shared" si="66"/>
        <v>1278000.1800000016</v>
      </c>
    </row>
    <row r="124" spans="1:28" ht="49.5" customHeight="1">
      <c r="A124" s="68"/>
      <c r="B124" s="200"/>
      <c r="C124" s="96">
        <v>3000</v>
      </c>
      <c r="D124" s="151" t="s">
        <v>85</v>
      </c>
      <c r="E124" s="149">
        <v>0</v>
      </c>
      <c r="F124" s="149">
        <v>0</v>
      </c>
      <c r="G124" s="149">
        <v>0</v>
      </c>
      <c r="H124" s="150">
        <f t="shared" si="31"/>
        <v>0</v>
      </c>
      <c r="I124" s="149">
        <v>0</v>
      </c>
      <c r="J124" s="149">
        <v>0</v>
      </c>
      <c r="K124" s="149">
        <v>0</v>
      </c>
      <c r="L124" s="150">
        <f t="shared" si="32"/>
        <v>0</v>
      </c>
      <c r="M124" s="149">
        <v>0</v>
      </c>
      <c r="N124" s="149">
        <v>0</v>
      </c>
      <c r="O124" s="149">
        <v>0</v>
      </c>
      <c r="P124" s="150">
        <f t="shared" si="33"/>
        <v>0</v>
      </c>
      <c r="Q124" s="149">
        <v>0</v>
      </c>
      <c r="R124" s="149">
        <v>0</v>
      </c>
      <c r="S124" s="149">
        <v>0</v>
      </c>
      <c r="T124" s="150">
        <f t="shared" si="34"/>
        <v>0</v>
      </c>
      <c r="U124" s="150"/>
      <c r="V124" s="150"/>
      <c r="W124" s="150"/>
      <c r="X124" s="150"/>
      <c r="Y124" s="149">
        <f t="shared" si="64"/>
        <v>0</v>
      </c>
      <c r="Z124" s="149">
        <f t="shared" si="64"/>
        <v>0</v>
      </c>
      <c r="AA124" s="149">
        <f t="shared" si="65"/>
        <v>0</v>
      </c>
      <c r="AB124" s="150">
        <f t="shared" si="66"/>
        <v>0</v>
      </c>
    </row>
    <row r="125" spans="1:28" ht="54.95" customHeight="1">
      <c r="A125" s="68"/>
      <c r="B125" s="200"/>
      <c r="C125" s="96">
        <v>4000</v>
      </c>
      <c r="D125" s="151" t="s">
        <v>86</v>
      </c>
      <c r="E125" s="149">
        <v>0</v>
      </c>
      <c r="F125" s="149">
        <v>0</v>
      </c>
      <c r="G125" s="149">
        <v>0</v>
      </c>
      <c r="H125" s="150">
        <f t="shared" si="31"/>
        <v>0</v>
      </c>
      <c r="I125" s="149">
        <v>0</v>
      </c>
      <c r="J125" s="149">
        <v>0</v>
      </c>
      <c r="K125" s="149">
        <v>0</v>
      </c>
      <c r="L125" s="150">
        <f t="shared" si="32"/>
        <v>0</v>
      </c>
      <c r="M125" s="149">
        <v>0</v>
      </c>
      <c r="N125" s="149">
        <v>0</v>
      </c>
      <c r="O125" s="149">
        <v>0</v>
      </c>
      <c r="P125" s="150">
        <f t="shared" si="33"/>
        <v>0</v>
      </c>
      <c r="Q125" s="149">
        <v>0</v>
      </c>
      <c r="R125" s="149">
        <v>0</v>
      </c>
      <c r="S125" s="149">
        <v>0</v>
      </c>
      <c r="T125" s="150">
        <f t="shared" si="34"/>
        <v>0</v>
      </c>
      <c r="U125" s="150"/>
      <c r="V125" s="150"/>
      <c r="W125" s="150"/>
      <c r="X125" s="150"/>
      <c r="Y125" s="149">
        <f t="shared" si="64"/>
        <v>0</v>
      </c>
      <c r="Z125" s="149">
        <f t="shared" si="64"/>
        <v>0</v>
      </c>
      <c r="AA125" s="149">
        <f t="shared" si="65"/>
        <v>0</v>
      </c>
      <c r="AB125" s="150">
        <f t="shared" si="66"/>
        <v>0</v>
      </c>
    </row>
    <row r="126" spans="1:28" ht="49.5" customHeight="1">
      <c r="A126" s="68"/>
      <c r="B126" s="200"/>
      <c r="C126" s="96">
        <v>5000</v>
      </c>
      <c r="D126" s="151" t="s">
        <v>87</v>
      </c>
      <c r="E126" s="149">
        <v>72172055.579999998</v>
      </c>
      <c r="F126" s="149">
        <v>0</v>
      </c>
      <c r="G126" s="149">
        <v>214397</v>
      </c>
      <c r="H126" s="150">
        <f t="shared" si="31"/>
        <v>72386452.579999998</v>
      </c>
      <c r="I126" s="149">
        <v>0</v>
      </c>
      <c r="J126" s="149">
        <v>0</v>
      </c>
      <c r="K126" s="149">
        <v>0</v>
      </c>
      <c r="L126" s="150">
        <f t="shared" si="32"/>
        <v>0</v>
      </c>
      <c r="M126" s="149">
        <v>0</v>
      </c>
      <c r="N126" s="149">
        <v>0</v>
      </c>
      <c r="O126" s="149">
        <v>0</v>
      </c>
      <c r="P126" s="150">
        <f t="shared" si="33"/>
        <v>0</v>
      </c>
      <c r="Q126" s="149">
        <v>62504909.119999997</v>
      </c>
      <c r="R126" s="149">
        <v>0</v>
      </c>
      <c r="S126" s="149">
        <v>0</v>
      </c>
      <c r="T126" s="150">
        <f t="shared" si="34"/>
        <v>62504909.119999997</v>
      </c>
      <c r="U126" s="150">
        <v>0</v>
      </c>
      <c r="V126" s="150"/>
      <c r="W126" s="150"/>
      <c r="X126" s="150">
        <f>+U126+V126+W126</f>
        <v>0</v>
      </c>
      <c r="Y126" s="149">
        <f t="shared" si="64"/>
        <v>9667146.4600000009</v>
      </c>
      <c r="Z126" s="149">
        <f t="shared" si="64"/>
        <v>0</v>
      </c>
      <c r="AA126" s="149">
        <f t="shared" si="65"/>
        <v>214397</v>
      </c>
      <c r="AB126" s="150">
        <f t="shared" si="66"/>
        <v>9881543.4600000009</v>
      </c>
    </row>
    <row r="127" spans="1:28" ht="49.5" customHeight="1" thickBot="1">
      <c r="A127" s="68"/>
      <c r="B127" s="201"/>
      <c r="C127" s="96">
        <v>6000</v>
      </c>
      <c r="D127" s="151" t="s">
        <v>88</v>
      </c>
      <c r="E127" s="149">
        <v>6858884.1200000001</v>
      </c>
      <c r="F127" s="149">
        <v>0</v>
      </c>
      <c r="G127" s="149">
        <v>0</v>
      </c>
      <c r="H127" s="150">
        <f t="shared" si="31"/>
        <v>6858884.1200000001</v>
      </c>
      <c r="I127" s="149">
        <v>983600.87999999989</v>
      </c>
      <c r="J127" s="149">
        <v>0</v>
      </c>
      <c r="K127" s="149">
        <v>0</v>
      </c>
      <c r="L127" s="150">
        <f t="shared" si="32"/>
        <v>983600.87999999989</v>
      </c>
      <c r="M127" s="149">
        <v>0</v>
      </c>
      <c r="N127" s="149">
        <v>0</v>
      </c>
      <c r="O127" s="149">
        <v>0</v>
      </c>
      <c r="P127" s="150">
        <f t="shared" si="33"/>
        <v>0</v>
      </c>
      <c r="Q127" s="149">
        <v>5806694.4000000004</v>
      </c>
      <c r="R127" s="149">
        <v>0</v>
      </c>
      <c r="S127" s="149">
        <v>0</v>
      </c>
      <c r="T127" s="150">
        <f t="shared" si="34"/>
        <v>5806694.4000000004</v>
      </c>
      <c r="U127" s="150"/>
      <c r="V127" s="150"/>
      <c r="W127" s="150"/>
      <c r="X127" s="150"/>
      <c r="Y127" s="149">
        <f t="shared" si="64"/>
        <v>68588.839999999851</v>
      </c>
      <c r="Z127" s="149">
        <f t="shared" si="64"/>
        <v>0</v>
      </c>
      <c r="AA127" s="149">
        <f t="shared" si="65"/>
        <v>0</v>
      </c>
      <c r="AB127" s="150">
        <f t="shared" si="66"/>
        <v>68588.839999999851</v>
      </c>
    </row>
    <row r="128" spans="1:28" ht="49.5" customHeight="1" thickBot="1">
      <c r="A128" s="68"/>
      <c r="B128" s="118"/>
      <c r="C128" s="118"/>
      <c r="D128" s="159" t="s">
        <v>116</v>
      </c>
      <c r="E128" s="160">
        <f>E9+E16+E23+E30+E37+E44+E51+E58+E65+E72+E79+E86+E93+E100+E107+E114+E121</f>
        <v>232855571</v>
      </c>
      <c r="F128" s="160">
        <f>F9+F16+F23+F30+F37+F44+F51+F58+F65+F72+F79+F86+F93+F100+F107+F114+F121</f>
        <v>58528338</v>
      </c>
      <c r="G128" s="160">
        <f t="shared" ref="G128:X128" si="67">G9+G16+G23+G30+G37+G44+G51+G58+G65+G72+G79+G86+G93+G100+G107+G114+G121</f>
        <v>87716724</v>
      </c>
      <c r="H128" s="160">
        <f t="shared" si="31"/>
        <v>379100633</v>
      </c>
      <c r="I128" s="160">
        <f t="shared" si="67"/>
        <v>9519080.959999999</v>
      </c>
      <c r="J128" s="160">
        <f>J9+J16+J23+J30+J37+J44+J51+J58+J65+J72+J79+J86+J93+J100+J107+J114+J121</f>
        <v>0</v>
      </c>
      <c r="K128" s="160">
        <f t="shared" si="67"/>
        <v>240000</v>
      </c>
      <c r="L128" s="160">
        <f t="shared" si="67"/>
        <v>9759080.959999999</v>
      </c>
      <c r="M128" s="160">
        <f t="shared" si="67"/>
        <v>0</v>
      </c>
      <c r="N128" s="160">
        <f>N9+N16+N23+N30+N37+N44+N51+N58+N65+N72+N79+N86+N93+N100+N107+N114+N121</f>
        <v>0</v>
      </c>
      <c r="O128" s="160">
        <f t="shared" si="67"/>
        <v>0</v>
      </c>
      <c r="P128" s="160">
        <f t="shared" si="67"/>
        <v>0</v>
      </c>
      <c r="Q128" s="160">
        <f t="shared" si="67"/>
        <v>208086441.20999998</v>
      </c>
      <c r="R128" s="160">
        <f>R9+R16+R23+R30+R37+R44+R51+R58+R65+R72+R79+R86+R93+R100+R107+R114+R121</f>
        <v>58527364.32</v>
      </c>
      <c r="S128" s="160">
        <f t="shared" si="67"/>
        <v>85429251.010000005</v>
      </c>
      <c r="T128" s="160">
        <f t="shared" si="67"/>
        <v>352043056.54000008</v>
      </c>
      <c r="U128" s="160">
        <f t="shared" si="67"/>
        <v>134738.07999999999</v>
      </c>
      <c r="V128" s="160">
        <f t="shared" si="67"/>
        <v>0</v>
      </c>
      <c r="W128" s="160">
        <f t="shared" si="67"/>
        <v>0</v>
      </c>
      <c r="X128" s="160">
        <f t="shared" si="67"/>
        <v>134738.07999999999</v>
      </c>
      <c r="Y128" s="160">
        <f t="shared" si="64"/>
        <v>15115310.750000013</v>
      </c>
      <c r="Z128" s="160">
        <f t="shared" si="64"/>
        <v>973.67999999970198</v>
      </c>
      <c r="AA128" s="160">
        <f>+G128-K128-O128-S128-W128</f>
        <v>2047472.9899999946</v>
      </c>
      <c r="AB128" s="160">
        <f t="shared" si="66"/>
        <v>17163757.419999942</v>
      </c>
    </row>
    <row r="129" spans="1:41" ht="41.25" customHeight="1">
      <c r="A129" s="68"/>
      <c r="B129" s="125"/>
      <c r="C129" s="125"/>
      <c r="D129" s="127"/>
      <c r="E129" s="127"/>
      <c r="F129" s="127"/>
      <c r="G129" s="127"/>
      <c r="H129" s="127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5"/>
    </row>
    <row r="130" spans="1:41" ht="41.25" customHeight="1" thickBot="1">
      <c r="A130" s="68"/>
      <c r="B130" s="125"/>
      <c r="C130" s="125"/>
      <c r="D130" s="127"/>
      <c r="E130" s="126"/>
      <c r="F130" s="126"/>
      <c r="G130" s="126"/>
      <c r="H130" s="127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5"/>
    </row>
    <row r="131" spans="1:41" ht="58.5" customHeight="1" thickBot="1">
      <c r="A131" s="68"/>
      <c r="B131" s="125"/>
      <c r="C131" s="125"/>
      <c r="D131" s="161"/>
      <c r="E131" s="191" t="s">
        <v>3</v>
      </c>
      <c r="F131" s="191"/>
      <c r="G131" s="191"/>
      <c r="H131" s="191"/>
      <c r="I131" s="191" t="s">
        <v>4</v>
      </c>
      <c r="J131" s="191"/>
      <c r="K131" s="191"/>
      <c r="L131" s="191"/>
      <c r="M131" s="191" t="s">
        <v>5</v>
      </c>
      <c r="N131" s="191"/>
      <c r="O131" s="191"/>
      <c r="P131" s="191"/>
      <c r="Q131" s="191" t="s">
        <v>6</v>
      </c>
      <c r="R131" s="191"/>
      <c r="S131" s="191"/>
      <c r="T131" s="191"/>
      <c r="U131" s="203" t="s">
        <v>6</v>
      </c>
      <c r="V131" s="204"/>
      <c r="W131" s="204"/>
      <c r="X131" s="205"/>
      <c r="Y131" s="191" t="s">
        <v>7</v>
      </c>
      <c r="Z131" s="191"/>
      <c r="AA131" s="191"/>
      <c r="AB131" s="191"/>
    </row>
    <row r="132" spans="1:41" ht="58.5" customHeight="1" thickBot="1">
      <c r="A132" s="68"/>
      <c r="B132" s="125"/>
      <c r="C132" s="125"/>
      <c r="D132" s="161"/>
      <c r="E132" s="162" t="s">
        <v>9</v>
      </c>
      <c r="F132" s="163" t="s">
        <v>107</v>
      </c>
      <c r="G132" s="162" t="s">
        <v>10</v>
      </c>
      <c r="H132" s="162" t="s">
        <v>8</v>
      </c>
      <c r="I132" s="162" t="s">
        <v>9</v>
      </c>
      <c r="J132" s="163" t="s">
        <v>107</v>
      </c>
      <c r="K132" s="162" t="s">
        <v>10</v>
      </c>
      <c r="L132" s="162" t="s">
        <v>8</v>
      </c>
      <c r="M132" s="162" t="s">
        <v>117</v>
      </c>
      <c r="N132" s="163" t="s">
        <v>107</v>
      </c>
      <c r="O132" s="162" t="s">
        <v>104</v>
      </c>
      <c r="P132" s="162" t="s">
        <v>8</v>
      </c>
      <c r="Q132" s="162" t="s">
        <v>9</v>
      </c>
      <c r="R132" s="163" t="s">
        <v>107</v>
      </c>
      <c r="S132" s="162" t="s">
        <v>10</v>
      </c>
      <c r="T132" s="162" t="s">
        <v>8</v>
      </c>
      <c r="U132" s="162" t="s">
        <v>9</v>
      </c>
      <c r="V132" s="163" t="s">
        <v>107</v>
      </c>
      <c r="W132" s="162" t="s">
        <v>10</v>
      </c>
      <c r="X132" s="162" t="s">
        <v>8</v>
      </c>
      <c r="Y132" s="162" t="s">
        <v>9</v>
      </c>
      <c r="Z132" s="163" t="s">
        <v>107</v>
      </c>
      <c r="AA132" s="162" t="s">
        <v>10</v>
      </c>
      <c r="AB132" s="162" t="s">
        <v>8</v>
      </c>
    </row>
    <row r="133" spans="1:41" ht="58.5" customHeight="1">
      <c r="A133" s="68"/>
      <c r="B133" s="125"/>
      <c r="C133" s="164">
        <v>1000</v>
      </c>
      <c r="D133" s="165" t="s">
        <v>83</v>
      </c>
      <c r="E133" s="166">
        <f t="shared" ref="E133:AB138" si="68">E10+E17+E24+E31+E38+E45+E52+E59+E66+E73+E80+E87+E94+E101+E108+E115+E122</f>
        <v>0</v>
      </c>
      <c r="F133" s="166">
        <f t="shared" si="68"/>
        <v>0</v>
      </c>
      <c r="G133" s="166">
        <f t="shared" si="68"/>
        <v>72218510</v>
      </c>
      <c r="H133" s="166">
        <f t="shared" si="68"/>
        <v>72218510</v>
      </c>
      <c r="I133" s="166">
        <f t="shared" si="68"/>
        <v>0</v>
      </c>
      <c r="J133" s="166">
        <f t="shared" si="68"/>
        <v>0</v>
      </c>
      <c r="K133" s="166">
        <f t="shared" si="68"/>
        <v>0</v>
      </c>
      <c r="L133" s="166">
        <f t="shared" si="68"/>
        <v>0</v>
      </c>
      <c r="M133" s="166">
        <f t="shared" si="68"/>
        <v>0</v>
      </c>
      <c r="N133" s="166">
        <f t="shared" si="68"/>
        <v>0</v>
      </c>
      <c r="O133" s="166">
        <f t="shared" si="68"/>
        <v>0</v>
      </c>
      <c r="P133" s="166">
        <f t="shared" si="68"/>
        <v>0</v>
      </c>
      <c r="Q133" s="166">
        <f t="shared" si="68"/>
        <v>0</v>
      </c>
      <c r="R133" s="166">
        <f t="shared" si="68"/>
        <v>0</v>
      </c>
      <c r="S133" s="166">
        <f t="shared" si="68"/>
        <v>72218510</v>
      </c>
      <c r="T133" s="166">
        <f t="shared" si="68"/>
        <v>72218510</v>
      </c>
      <c r="U133" s="166">
        <f t="shared" ref="U133:X138" si="69">+U10+U17+U24+U31+U38+U45+U52+U59+U66+U73+U80+U87+U94+U101+U108+U115+U122</f>
        <v>0</v>
      </c>
      <c r="V133" s="166">
        <f t="shared" si="69"/>
        <v>0</v>
      </c>
      <c r="W133" s="166">
        <f t="shared" si="69"/>
        <v>0</v>
      </c>
      <c r="X133" s="166">
        <f t="shared" si="69"/>
        <v>0</v>
      </c>
      <c r="Y133" s="166">
        <f t="shared" si="68"/>
        <v>0</v>
      </c>
      <c r="Z133" s="166">
        <f t="shared" si="68"/>
        <v>0</v>
      </c>
      <c r="AA133" s="166">
        <f t="shared" si="68"/>
        <v>0</v>
      </c>
      <c r="AB133" s="167">
        <f t="shared" si="68"/>
        <v>0</v>
      </c>
    </row>
    <row r="134" spans="1:41" ht="58.5" customHeight="1">
      <c r="A134" s="68"/>
      <c r="B134" s="125"/>
      <c r="C134" s="168">
        <v>2000</v>
      </c>
      <c r="D134" s="169" t="s">
        <v>84</v>
      </c>
      <c r="E134" s="170">
        <f t="shared" si="68"/>
        <v>15215664.210000001</v>
      </c>
      <c r="F134" s="170">
        <f t="shared" si="68"/>
        <v>0</v>
      </c>
      <c r="G134" s="170">
        <f t="shared" si="68"/>
        <v>3922748</v>
      </c>
      <c r="H134" s="170">
        <f t="shared" si="68"/>
        <v>19138412.210000001</v>
      </c>
      <c r="I134" s="170">
        <f t="shared" si="68"/>
        <v>288864.2</v>
      </c>
      <c r="J134" s="170">
        <f t="shared" si="68"/>
        <v>0</v>
      </c>
      <c r="K134" s="170">
        <f t="shared" si="68"/>
        <v>0</v>
      </c>
      <c r="L134" s="170">
        <f t="shared" si="68"/>
        <v>288864.2</v>
      </c>
      <c r="M134" s="170">
        <f t="shared" si="68"/>
        <v>0</v>
      </c>
      <c r="N134" s="170">
        <f t="shared" si="68"/>
        <v>0</v>
      </c>
      <c r="O134" s="170">
        <f t="shared" si="68"/>
        <v>0</v>
      </c>
      <c r="P134" s="170">
        <f t="shared" si="68"/>
        <v>0</v>
      </c>
      <c r="Q134" s="170">
        <f t="shared" si="68"/>
        <v>13634724.789999999</v>
      </c>
      <c r="R134" s="170">
        <f t="shared" si="68"/>
        <v>0</v>
      </c>
      <c r="S134" s="170">
        <f t="shared" si="68"/>
        <v>3908080.4</v>
      </c>
      <c r="T134" s="170">
        <f t="shared" si="68"/>
        <v>17542805.189999998</v>
      </c>
      <c r="U134" s="170">
        <f t="shared" si="69"/>
        <v>0</v>
      </c>
      <c r="V134" s="170">
        <f t="shared" si="69"/>
        <v>0</v>
      </c>
      <c r="W134" s="170">
        <f t="shared" si="69"/>
        <v>0</v>
      </c>
      <c r="X134" s="170">
        <f t="shared" si="69"/>
        <v>0</v>
      </c>
      <c r="Y134" s="170">
        <f t="shared" si="68"/>
        <v>1292075.2200000016</v>
      </c>
      <c r="Z134" s="170">
        <f t="shared" si="68"/>
        <v>0</v>
      </c>
      <c r="AA134" s="170">
        <f t="shared" si="68"/>
        <v>14667.600000000064</v>
      </c>
      <c r="AB134" s="171">
        <f t="shared" si="68"/>
        <v>1306742.8200000017</v>
      </c>
    </row>
    <row r="135" spans="1:41" ht="58.5" customHeight="1">
      <c r="A135" s="68"/>
      <c r="B135" s="125"/>
      <c r="C135" s="168">
        <v>3000</v>
      </c>
      <c r="D135" s="169" t="s">
        <v>85</v>
      </c>
      <c r="E135" s="170">
        <f t="shared" si="68"/>
        <v>42689329.480000004</v>
      </c>
      <c r="F135" s="170">
        <f t="shared" si="68"/>
        <v>16918000</v>
      </c>
      <c r="G135" s="170">
        <f t="shared" si="68"/>
        <v>9171069</v>
      </c>
      <c r="H135" s="170">
        <f t="shared" si="68"/>
        <v>68778398.480000004</v>
      </c>
      <c r="I135" s="170">
        <f t="shared" si="68"/>
        <v>0</v>
      </c>
      <c r="J135" s="170">
        <f t="shared" si="68"/>
        <v>0</v>
      </c>
      <c r="K135" s="170">
        <f t="shared" si="68"/>
        <v>240000</v>
      </c>
      <c r="L135" s="170">
        <f t="shared" si="68"/>
        <v>240000</v>
      </c>
      <c r="M135" s="170">
        <f t="shared" si="68"/>
        <v>0</v>
      </c>
      <c r="N135" s="170">
        <f t="shared" si="68"/>
        <v>0</v>
      </c>
      <c r="O135" s="170">
        <f t="shared" si="68"/>
        <v>0</v>
      </c>
      <c r="P135" s="170">
        <f t="shared" si="68"/>
        <v>0</v>
      </c>
      <c r="Q135" s="170">
        <f t="shared" si="68"/>
        <v>42538684.339999996</v>
      </c>
      <c r="R135" s="170">
        <f t="shared" si="68"/>
        <v>16918000</v>
      </c>
      <c r="S135" s="170">
        <f t="shared" si="68"/>
        <v>8803134.8600000013</v>
      </c>
      <c r="T135" s="170">
        <f t="shared" si="68"/>
        <v>68259819.199999988</v>
      </c>
      <c r="U135" s="170">
        <f t="shared" si="69"/>
        <v>0</v>
      </c>
      <c r="V135" s="170">
        <f t="shared" si="69"/>
        <v>0</v>
      </c>
      <c r="W135" s="170">
        <f t="shared" si="69"/>
        <v>0</v>
      </c>
      <c r="X135" s="170">
        <f t="shared" si="69"/>
        <v>0</v>
      </c>
      <c r="Y135" s="170">
        <f t="shared" si="68"/>
        <v>150645.14000000246</v>
      </c>
      <c r="Z135" s="170">
        <f t="shared" si="68"/>
        <v>0</v>
      </c>
      <c r="AA135" s="170">
        <f t="shared" si="68"/>
        <v>127934.1399999999</v>
      </c>
      <c r="AB135" s="171">
        <f t="shared" si="68"/>
        <v>278579.28000000212</v>
      </c>
    </row>
    <row r="136" spans="1:41" ht="58.5" customHeight="1">
      <c r="A136" s="68"/>
      <c r="B136" s="125"/>
      <c r="C136" s="168">
        <v>4000</v>
      </c>
      <c r="D136" s="169" t="s">
        <v>86</v>
      </c>
      <c r="E136" s="170">
        <f t="shared" si="68"/>
        <v>487500</v>
      </c>
      <c r="F136" s="170">
        <f t="shared" si="68"/>
        <v>0</v>
      </c>
      <c r="G136" s="170">
        <f t="shared" si="68"/>
        <v>0</v>
      </c>
      <c r="H136" s="170">
        <f t="shared" si="68"/>
        <v>487500</v>
      </c>
      <c r="I136" s="170">
        <f t="shared" si="68"/>
        <v>0</v>
      </c>
      <c r="J136" s="170">
        <f t="shared" si="68"/>
        <v>0</v>
      </c>
      <c r="K136" s="170">
        <f t="shared" si="68"/>
        <v>0</v>
      </c>
      <c r="L136" s="170">
        <f t="shared" si="68"/>
        <v>0</v>
      </c>
      <c r="M136" s="170">
        <f t="shared" si="68"/>
        <v>0</v>
      </c>
      <c r="N136" s="170">
        <f t="shared" si="68"/>
        <v>0</v>
      </c>
      <c r="O136" s="170">
        <f t="shared" si="68"/>
        <v>0</v>
      </c>
      <c r="P136" s="170">
        <f t="shared" si="68"/>
        <v>0</v>
      </c>
      <c r="Q136" s="170">
        <f t="shared" si="68"/>
        <v>324088.63</v>
      </c>
      <c r="R136" s="170">
        <f t="shared" si="68"/>
        <v>0</v>
      </c>
      <c r="S136" s="170">
        <f t="shared" si="68"/>
        <v>0</v>
      </c>
      <c r="T136" s="170">
        <f t="shared" si="68"/>
        <v>324088.63</v>
      </c>
      <c r="U136" s="170">
        <f t="shared" si="69"/>
        <v>0</v>
      </c>
      <c r="V136" s="170">
        <f t="shared" si="69"/>
        <v>0</v>
      </c>
      <c r="W136" s="170">
        <f t="shared" si="69"/>
        <v>0</v>
      </c>
      <c r="X136" s="170">
        <f t="shared" si="69"/>
        <v>0</v>
      </c>
      <c r="Y136" s="170">
        <f t="shared" si="68"/>
        <v>163411.37</v>
      </c>
      <c r="Z136" s="170">
        <f t="shared" si="68"/>
        <v>0</v>
      </c>
      <c r="AA136" s="170">
        <f t="shared" si="68"/>
        <v>0</v>
      </c>
      <c r="AB136" s="171">
        <f t="shared" si="68"/>
        <v>163411.37</v>
      </c>
    </row>
    <row r="137" spans="1:41" ht="58.5" customHeight="1">
      <c r="A137" s="68"/>
      <c r="B137" s="125"/>
      <c r="C137" s="168">
        <v>5000</v>
      </c>
      <c r="D137" s="169" t="s">
        <v>87</v>
      </c>
      <c r="E137" s="170">
        <f t="shared" si="68"/>
        <v>144512233.74000001</v>
      </c>
      <c r="F137" s="170">
        <f>+F77+F91</f>
        <v>41610338</v>
      </c>
      <c r="G137" s="170">
        <f t="shared" si="68"/>
        <v>714397</v>
      </c>
      <c r="H137" s="170">
        <f t="shared" si="68"/>
        <v>186836968.74000001</v>
      </c>
      <c r="I137" s="170">
        <f t="shared" si="68"/>
        <v>8246615.8799999999</v>
      </c>
      <c r="J137" s="170">
        <f t="shared" si="68"/>
        <v>0</v>
      </c>
      <c r="K137" s="170">
        <f t="shared" si="68"/>
        <v>0</v>
      </c>
      <c r="L137" s="170">
        <f t="shared" si="68"/>
        <v>8246615.8799999999</v>
      </c>
      <c r="M137" s="170">
        <f t="shared" si="68"/>
        <v>0</v>
      </c>
      <c r="N137" s="170">
        <f t="shared" si="68"/>
        <v>0</v>
      </c>
      <c r="O137" s="170">
        <f t="shared" si="68"/>
        <v>0</v>
      </c>
      <c r="P137" s="170">
        <f t="shared" si="68"/>
        <v>0</v>
      </c>
      <c r="Q137" s="170">
        <f t="shared" si="68"/>
        <v>122690289.59999999</v>
      </c>
      <c r="R137" s="170">
        <f t="shared" si="68"/>
        <v>41609364.32</v>
      </c>
      <c r="S137" s="170">
        <f t="shared" si="68"/>
        <v>499525.75</v>
      </c>
      <c r="T137" s="170">
        <f t="shared" si="68"/>
        <v>164799179.66999999</v>
      </c>
      <c r="U137" s="170">
        <f t="shared" si="69"/>
        <v>134738.07999999999</v>
      </c>
      <c r="V137" s="170">
        <f t="shared" si="69"/>
        <v>0</v>
      </c>
      <c r="W137" s="170">
        <f t="shared" si="69"/>
        <v>0</v>
      </c>
      <c r="X137" s="170">
        <f t="shared" si="69"/>
        <v>134738.07999999999</v>
      </c>
      <c r="Y137" s="170">
        <f t="shared" si="68"/>
        <v>13440590.18</v>
      </c>
      <c r="Z137" s="170">
        <f t="shared" si="68"/>
        <v>973.67999999877065</v>
      </c>
      <c r="AA137" s="170">
        <f t="shared" si="68"/>
        <v>214871.25</v>
      </c>
      <c r="AB137" s="171">
        <f t="shared" si="68"/>
        <v>13656435.109999996</v>
      </c>
    </row>
    <row r="138" spans="1:41" ht="58.5" customHeight="1" thickBot="1">
      <c r="A138" s="68"/>
      <c r="B138" s="125"/>
      <c r="C138" s="172">
        <v>6000</v>
      </c>
      <c r="D138" s="173" t="s">
        <v>88</v>
      </c>
      <c r="E138" s="174">
        <f t="shared" si="68"/>
        <v>29950843.57</v>
      </c>
      <c r="F138" s="174">
        <f t="shared" si="68"/>
        <v>0</v>
      </c>
      <c r="G138" s="174">
        <f t="shared" si="68"/>
        <v>1690000</v>
      </c>
      <c r="H138" s="174">
        <f t="shared" si="68"/>
        <v>31640843.57</v>
      </c>
      <c r="I138" s="174">
        <f t="shared" si="68"/>
        <v>983600.87999999989</v>
      </c>
      <c r="J138" s="174">
        <f t="shared" si="68"/>
        <v>0</v>
      </c>
      <c r="K138" s="174">
        <f t="shared" si="68"/>
        <v>0</v>
      </c>
      <c r="L138" s="174">
        <f t="shared" si="68"/>
        <v>983600.87999999989</v>
      </c>
      <c r="M138" s="174">
        <f t="shared" si="68"/>
        <v>0</v>
      </c>
      <c r="N138" s="174">
        <f t="shared" si="68"/>
        <v>0</v>
      </c>
      <c r="O138" s="174">
        <f t="shared" si="68"/>
        <v>0</v>
      </c>
      <c r="P138" s="174">
        <f t="shared" si="68"/>
        <v>0</v>
      </c>
      <c r="Q138" s="174">
        <f t="shared" si="68"/>
        <v>28898653.850000001</v>
      </c>
      <c r="R138" s="174">
        <f t="shared" si="68"/>
        <v>0</v>
      </c>
      <c r="S138" s="174">
        <f t="shared" si="68"/>
        <v>0</v>
      </c>
      <c r="T138" s="174">
        <f t="shared" si="68"/>
        <v>28898653.850000001</v>
      </c>
      <c r="U138" s="174">
        <f t="shared" si="69"/>
        <v>0</v>
      </c>
      <c r="V138" s="174">
        <f t="shared" si="69"/>
        <v>0</v>
      </c>
      <c r="W138" s="174">
        <f t="shared" si="69"/>
        <v>0</v>
      </c>
      <c r="X138" s="174">
        <f t="shared" si="69"/>
        <v>0</v>
      </c>
      <c r="Y138" s="174">
        <f t="shared" si="68"/>
        <v>68588.839999999851</v>
      </c>
      <c r="Z138" s="174">
        <f t="shared" si="68"/>
        <v>0</v>
      </c>
      <c r="AA138" s="174">
        <f t="shared" si="68"/>
        <v>1690000</v>
      </c>
      <c r="AB138" s="175">
        <f t="shared" si="68"/>
        <v>1758588.8399999999</v>
      </c>
    </row>
    <row r="139" spans="1:41" ht="58.5" customHeight="1" thickBot="1">
      <c r="A139" s="68"/>
      <c r="B139" s="125"/>
      <c r="C139" s="125"/>
      <c r="D139" s="176" t="s">
        <v>116</v>
      </c>
      <c r="E139" s="177">
        <f>SUM(E133:E138)</f>
        <v>232855571</v>
      </c>
      <c r="F139" s="177">
        <f t="shared" ref="F139:AB139" si="70">SUM(F133:F138)</f>
        <v>58528338</v>
      </c>
      <c r="G139" s="177">
        <f t="shared" si="70"/>
        <v>87716724</v>
      </c>
      <c r="H139" s="177">
        <f t="shared" si="70"/>
        <v>379100633</v>
      </c>
      <c r="I139" s="177">
        <f t="shared" si="70"/>
        <v>9519080.9600000009</v>
      </c>
      <c r="J139" s="177">
        <f t="shared" si="70"/>
        <v>0</v>
      </c>
      <c r="K139" s="177">
        <f t="shared" si="70"/>
        <v>240000</v>
      </c>
      <c r="L139" s="177">
        <f t="shared" si="70"/>
        <v>9759080.9600000009</v>
      </c>
      <c r="M139" s="177">
        <f t="shared" si="70"/>
        <v>0</v>
      </c>
      <c r="N139" s="177">
        <f t="shared" si="70"/>
        <v>0</v>
      </c>
      <c r="O139" s="177">
        <f t="shared" si="70"/>
        <v>0</v>
      </c>
      <c r="P139" s="177">
        <f t="shared" si="70"/>
        <v>0</v>
      </c>
      <c r="Q139" s="177">
        <f t="shared" si="70"/>
        <v>208086441.20999998</v>
      </c>
      <c r="R139" s="177">
        <f t="shared" si="70"/>
        <v>58527364.32</v>
      </c>
      <c r="S139" s="177">
        <f t="shared" si="70"/>
        <v>85429251.010000005</v>
      </c>
      <c r="T139" s="177">
        <f t="shared" si="70"/>
        <v>352043056.53999996</v>
      </c>
      <c r="U139" s="177">
        <f>SUM(U133:U138)</f>
        <v>134738.07999999999</v>
      </c>
      <c r="V139" s="177">
        <f t="shared" ref="V139:X139" si="71">SUM(V133:V138)</f>
        <v>0</v>
      </c>
      <c r="W139" s="177">
        <f t="shared" si="71"/>
        <v>0</v>
      </c>
      <c r="X139" s="177">
        <f t="shared" si="71"/>
        <v>134738.07999999999</v>
      </c>
      <c r="Y139" s="177">
        <f t="shared" si="70"/>
        <v>15115310.750000004</v>
      </c>
      <c r="Z139" s="177">
        <f t="shared" si="70"/>
        <v>973.67999999877065</v>
      </c>
      <c r="AA139" s="177">
        <f t="shared" si="70"/>
        <v>2047472.99</v>
      </c>
      <c r="AB139" s="177">
        <f t="shared" si="70"/>
        <v>17163757.420000002</v>
      </c>
    </row>
    <row r="140" spans="1:41" ht="21">
      <c r="A140" s="68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</row>
    <row r="141" spans="1:41" ht="37.5" customHeight="1">
      <c r="A141" s="68"/>
      <c r="B141" s="125"/>
      <c r="C141" s="125"/>
      <c r="D141" s="125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</row>
    <row r="142" spans="1:41" ht="37.5" customHeight="1"/>
    <row r="143" spans="1:41" ht="37.5" customHeight="1"/>
    <row r="144" spans="1:41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</sheetData>
  <mergeCells count="38">
    <mergeCell ref="M131:P131"/>
    <mergeCell ref="Q131:T131"/>
    <mergeCell ref="U131:X131"/>
    <mergeCell ref="Y131:AB131"/>
    <mergeCell ref="B100:B106"/>
    <mergeCell ref="B107:B113"/>
    <mergeCell ref="B114:B120"/>
    <mergeCell ref="B121:B127"/>
    <mergeCell ref="E131:H131"/>
    <mergeCell ref="I131:L131"/>
    <mergeCell ref="B93:B99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:B15"/>
    <mergeCell ref="D1:AA1"/>
    <mergeCell ref="D2:AA2"/>
    <mergeCell ref="D3:AA3"/>
    <mergeCell ref="D4:AA4"/>
    <mergeCell ref="D5:AA5"/>
    <mergeCell ref="B6:B8"/>
    <mergeCell ref="C6:C8"/>
    <mergeCell ref="D6:D8"/>
    <mergeCell ref="E6:AB6"/>
    <mergeCell ref="E7:H7"/>
    <mergeCell ref="I7:L7"/>
    <mergeCell ref="M7:P7"/>
    <mergeCell ref="Q7:T7"/>
    <mergeCell ref="U7:X7"/>
    <mergeCell ref="Y7:AB7"/>
  </mergeCells>
  <pageMargins left="0.31496062992125984" right="0.31496062992125984" top="0.35433070866141736" bottom="0.35433070866141736" header="0.31496062992125984" footer="0.31496062992125984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B122" zoomScale="40" zoomScaleNormal="40" workbookViewId="0">
      <selection activeCell="F146" sqref="F146"/>
    </sheetView>
  </sheetViews>
  <sheetFormatPr baseColWidth="10" defaultColWidth="11.42578125" defaultRowHeight="12.75"/>
  <cols>
    <col min="1" max="1" width="25" style="143" hidden="1" customWidth="1"/>
    <col min="2" max="2" width="11.42578125" style="143"/>
    <col min="3" max="3" width="13.5703125" style="143" customWidth="1"/>
    <col min="4" max="4" width="87.28515625" style="143" customWidth="1"/>
    <col min="5" max="5" width="35.28515625" style="143" customWidth="1"/>
    <col min="6" max="6" width="33.42578125" style="143" customWidth="1"/>
    <col min="7" max="7" width="34.42578125" style="143" customWidth="1"/>
    <col min="8" max="8" width="34.5703125" style="143" customWidth="1"/>
    <col min="9" max="9" width="34.140625" style="143" customWidth="1"/>
    <col min="10" max="10" width="31.28515625" style="143" customWidth="1"/>
    <col min="11" max="11" width="30.5703125" style="143" customWidth="1"/>
    <col min="12" max="12" width="33" style="143" customWidth="1"/>
    <col min="13" max="16" width="31" style="143" hidden="1" customWidth="1"/>
    <col min="17" max="17" width="34.42578125" style="143" customWidth="1"/>
    <col min="18" max="18" width="33.7109375" style="143" customWidth="1"/>
    <col min="19" max="19" width="34.85546875" style="143" customWidth="1"/>
    <col min="20" max="20" width="36.28515625" style="143" customWidth="1"/>
    <col min="21" max="21" width="23.140625" style="143" customWidth="1"/>
    <col min="22" max="22" width="28" style="143" customWidth="1"/>
    <col min="23" max="23" width="27.140625" style="143" customWidth="1"/>
    <col min="24" max="24" width="27.5703125" style="143" customWidth="1"/>
    <col min="25" max="25" width="30.5703125" style="143" customWidth="1"/>
    <col min="26" max="26" width="31.42578125" style="143" customWidth="1"/>
    <col min="27" max="27" width="30.7109375" style="143" customWidth="1"/>
    <col min="28" max="28" width="32.85546875" style="143" customWidth="1"/>
    <col min="29" max="16384" width="11.42578125" style="143"/>
  </cols>
  <sheetData>
    <row r="1" spans="1:28" ht="36.75" customHeight="1">
      <c r="A1" s="68"/>
      <c r="B1" s="68"/>
      <c r="C1" s="68"/>
      <c r="D1" s="187" t="s">
        <v>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68"/>
    </row>
    <row r="2" spans="1:28" ht="59.25" customHeight="1">
      <c r="A2" s="68"/>
      <c r="B2" s="68"/>
      <c r="C2" s="68"/>
      <c r="D2" s="187" t="s">
        <v>118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68"/>
    </row>
    <row r="3" spans="1:28" ht="40.5" customHeight="1">
      <c r="A3" s="68"/>
      <c r="B3" s="68"/>
      <c r="C3" s="68"/>
      <c r="D3" s="187" t="s">
        <v>106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68"/>
    </row>
    <row r="4" spans="1:28" ht="40.5" customHeight="1">
      <c r="A4" s="68"/>
      <c r="B4" s="68"/>
      <c r="C4" s="68"/>
      <c r="D4" s="187" t="s">
        <v>68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68"/>
    </row>
    <row r="5" spans="1:28" ht="16.5" customHeight="1" thickBot="1">
      <c r="A5" s="68"/>
      <c r="B5" s="68"/>
      <c r="C5" s="68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68"/>
    </row>
    <row r="6" spans="1:28" s="145" customFormat="1" ht="47.25" customHeight="1" thickBot="1">
      <c r="A6" s="144"/>
      <c r="B6" s="190" t="s">
        <v>76</v>
      </c>
      <c r="C6" s="190" t="s">
        <v>77</v>
      </c>
      <c r="D6" s="191" t="s">
        <v>78</v>
      </c>
      <c r="E6" s="186" t="s">
        <v>2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s="145" customFormat="1" ht="53.25" customHeight="1" thickBot="1">
      <c r="A7" s="144"/>
      <c r="B7" s="190"/>
      <c r="C7" s="190"/>
      <c r="D7" s="191"/>
      <c r="E7" s="191" t="s">
        <v>3</v>
      </c>
      <c r="F7" s="191"/>
      <c r="G7" s="191"/>
      <c r="H7" s="191"/>
      <c r="I7" s="191" t="s">
        <v>4</v>
      </c>
      <c r="J7" s="191"/>
      <c r="K7" s="191"/>
      <c r="L7" s="191"/>
      <c r="M7" s="191" t="s">
        <v>5</v>
      </c>
      <c r="N7" s="191"/>
      <c r="O7" s="191"/>
      <c r="P7" s="191"/>
      <c r="Q7" s="191" t="s">
        <v>80</v>
      </c>
      <c r="R7" s="191"/>
      <c r="S7" s="191"/>
      <c r="T7" s="191"/>
      <c r="U7" s="191" t="s">
        <v>6</v>
      </c>
      <c r="V7" s="191"/>
      <c r="W7" s="191"/>
      <c r="X7" s="191"/>
      <c r="Y7" s="186" t="s">
        <v>7</v>
      </c>
      <c r="Z7" s="186"/>
      <c r="AA7" s="186"/>
      <c r="AB7" s="186"/>
    </row>
    <row r="8" spans="1:28" s="145" customFormat="1" ht="65.25" customHeight="1" thickBot="1">
      <c r="A8" s="144"/>
      <c r="B8" s="190"/>
      <c r="C8" s="190"/>
      <c r="D8" s="191"/>
      <c r="E8" s="69" t="s">
        <v>9</v>
      </c>
      <c r="F8" s="69" t="s">
        <v>107</v>
      </c>
      <c r="G8" s="69" t="s">
        <v>10</v>
      </c>
      <c r="H8" s="69" t="s">
        <v>8</v>
      </c>
      <c r="I8" s="69" t="s">
        <v>9</v>
      </c>
      <c r="J8" s="69" t="s">
        <v>107</v>
      </c>
      <c r="K8" s="69" t="s">
        <v>10</v>
      </c>
      <c r="L8" s="69" t="s">
        <v>8</v>
      </c>
      <c r="M8" s="69" t="s">
        <v>9</v>
      </c>
      <c r="N8" s="69" t="s">
        <v>107</v>
      </c>
      <c r="O8" s="69" t="s">
        <v>10</v>
      </c>
      <c r="P8" s="69" t="s">
        <v>8</v>
      </c>
      <c r="Q8" s="69" t="s">
        <v>9</v>
      </c>
      <c r="R8" s="69" t="s">
        <v>107</v>
      </c>
      <c r="S8" s="69" t="s">
        <v>10</v>
      </c>
      <c r="T8" s="69" t="s">
        <v>8</v>
      </c>
      <c r="U8" s="69" t="s">
        <v>9</v>
      </c>
      <c r="V8" s="69" t="s">
        <v>107</v>
      </c>
      <c r="W8" s="69" t="s">
        <v>10</v>
      </c>
      <c r="X8" s="69" t="s">
        <v>8</v>
      </c>
      <c r="Y8" s="69" t="s">
        <v>9</v>
      </c>
      <c r="Z8" s="69" t="s">
        <v>107</v>
      </c>
      <c r="AA8" s="69" t="s">
        <v>10</v>
      </c>
      <c r="AB8" s="69" t="s">
        <v>8</v>
      </c>
    </row>
    <row r="9" spans="1:28" ht="84.75" customHeight="1">
      <c r="A9" s="75"/>
      <c r="B9" s="198">
        <v>1</v>
      </c>
      <c r="C9" s="71"/>
      <c r="D9" s="146" t="s">
        <v>82</v>
      </c>
      <c r="E9" s="147">
        <f>SUM(E10:E15)</f>
        <v>0</v>
      </c>
      <c r="F9" s="147">
        <f>SUM(F10:F15)</f>
        <v>0</v>
      </c>
      <c r="G9" s="147">
        <f t="shared" ref="G9:AA9" si="0">SUM(G10:G15)</f>
        <v>20230879.710000001</v>
      </c>
      <c r="H9" s="147">
        <f>E9+F9+G9</f>
        <v>20230879.710000001</v>
      </c>
      <c r="I9" s="147">
        <f t="shared" si="0"/>
        <v>0</v>
      </c>
      <c r="J9" s="147">
        <f>SUM(J10:J15)</f>
        <v>0</v>
      </c>
      <c r="K9" s="147">
        <f t="shared" si="0"/>
        <v>1827751.65</v>
      </c>
      <c r="L9" s="147">
        <f>I9+J9+K9</f>
        <v>1827751.65</v>
      </c>
      <c r="M9" s="147">
        <f t="shared" si="0"/>
        <v>0</v>
      </c>
      <c r="N9" s="147">
        <f>SUM(N10:N15)</f>
        <v>0</v>
      </c>
      <c r="O9" s="147">
        <f t="shared" si="0"/>
        <v>0</v>
      </c>
      <c r="P9" s="147">
        <f>M9+N9+O9</f>
        <v>0</v>
      </c>
      <c r="Q9" s="147">
        <f t="shared" si="0"/>
        <v>0</v>
      </c>
      <c r="R9" s="147">
        <f>SUM(R10:R15)</f>
        <v>0</v>
      </c>
      <c r="S9" s="147">
        <f t="shared" si="0"/>
        <v>17215935.82</v>
      </c>
      <c r="T9" s="147">
        <f>Q9+R9+S9</f>
        <v>17215935.82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>U9+V9+W9</f>
        <v>0</v>
      </c>
      <c r="Y9" s="147">
        <f t="shared" si="0"/>
        <v>0</v>
      </c>
      <c r="Z9" s="147">
        <f>SUM(Z10:Z15)</f>
        <v>0</v>
      </c>
      <c r="AA9" s="147">
        <f t="shared" si="0"/>
        <v>1187192.2400000002</v>
      </c>
      <c r="AB9" s="147">
        <f>Y9+Z9+AA9</f>
        <v>1187192.2400000002</v>
      </c>
    </row>
    <row r="10" spans="1:28" ht="49.5" customHeight="1">
      <c r="A10" s="75"/>
      <c r="B10" s="196"/>
      <c r="C10" s="96">
        <v>1000</v>
      </c>
      <c r="D10" s="148" t="s">
        <v>83</v>
      </c>
      <c r="E10" s="149">
        <v>0</v>
      </c>
      <c r="F10" s="149">
        <v>0</v>
      </c>
      <c r="G10" s="149">
        <v>15600879.710000001</v>
      </c>
      <c r="H10" s="150">
        <f t="shared" ref="H10:H73" si="1">E10+F10+G10</f>
        <v>15600879.710000001</v>
      </c>
      <c r="I10" s="149">
        <v>0</v>
      </c>
      <c r="J10" s="149">
        <v>0</v>
      </c>
      <c r="K10" s="149">
        <v>0</v>
      </c>
      <c r="L10" s="150">
        <f t="shared" ref="L10:L73" si="2">I10+J10+K10</f>
        <v>0</v>
      </c>
      <c r="M10" s="149">
        <v>0</v>
      </c>
      <c r="N10" s="149">
        <v>0</v>
      </c>
      <c r="O10" s="149">
        <v>0</v>
      </c>
      <c r="P10" s="150">
        <f t="shared" ref="P10:P73" si="3">M10+N10+O10</f>
        <v>0</v>
      </c>
      <c r="Q10" s="149">
        <v>0</v>
      </c>
      <c r="R10" s="149">
        <v>0</v>
      </c>
      <c r="S10" s="149">
        <v>15600879.710000001</v>
      </c>
      <c r="T10" s="150">
        <f t="shared" ref="T10:T73" si="4">Q10+R10+S10</f>
        <v>15600879.710000001</v>
      </c>
      <c r="U10" s="150"/>
      <c r="V10" s="150"/>
      <c r="W10" s="150"/>
      <c r="X10" s="150"/>
      <c r="Y10" s="149">
        <f>+E10-I10-M10-Q10-U10</f>
        <v>0</v>
      </c>
      <c r="Z10" s="149">
        <f>+F10-J10-N10-R10-V10</f>
        <v>0</v>
      </c>
      <c r="AA10" s="149">
        <f>+G10-K10-O10-S10-W10</f>
        <v>0</v>
      </c>
      <c r="AB10" s="149">
        <f>+H10-L10-P10-T10-X10</f>
        <v>0</v>
      </c>
    </row>
    <row r="11" spans="1:28" ht="49.5" customHeight="1">
      <c r="A11" s="75"/>
      <c r="B11" s="196"/>
      <c r="C11" s="96">
        <v>2000</v>
      </c>
      <c r="D11" s="148" t="s">
        <v>84</v>
      </c>
      <c r="E11" s="149">
        <v>0</v>
      </c>
      <c r="F11" s="149">
        <v>0</v>
      </c>
      <c r="G11" s="149">
        <v>580000</v>
      </c>
      <c r="H11" s="150">
        <f t="shared" si="1"/>
        <v>580000</v>
      </c>
      <c r="I11" s="149">
        <v>0</v>
      </c>
      <c r="J11" s="149">
        <v>0</v>
      </c>
      <c r="K11" s="149">
        <v>0</v>
      </c>
      <c r="L11" s="150">
        <f t="shared" si="2"/>
        <v>0</v>
      </c>
      <c r="M11" s="149">
        <v>0</v>
      </c>
      <c r="N11" s="149">
        <v>0</v>
      </c>
      <c r="O11" s="149">
        <v>0</v>
      </c>
      <c r="P11" s="150">
        <f t="shared" si="3"/>
        <v>0</v>
      </c>
      <c r="Q11" s="149">
        <v>0</v>
      </c>
      <c r="R11" s="149">
        <v>0</v>
      </c>
      <c r="S11" s="149">
        <v>261753.08</v>
      </c>
      <c r="T11" s="150">
        <f t="shared" si="4"/>
        <v>261753.08</v>
      </c>
      <c r="U11" s="150"/>
      <c r="V11" s="150"/>
      <c r="W11" s="150"/>
      <c r="X11" s="150"/>
      <c r="Y11" s="149">
        <f t="shared" ref="Y11:AB15" si="5">+E11-I11-M11-Q11-U11</f>
        <v>0</v>
      </c>
      <c r="Z11" s="149">
        <f t="shared" si="5"/>
        <v>0</v>
      </c>
      <c r="AA11" s="149">
        <f t="shared" si="5"/>
        <v>318246.92000000004</v>
      </c>
      <c r="AB11" s="149">
        <f t="shared" si="5"/>
        <v>318246.92000000004</v>
      </c>
    </row>
    <row r="12" spans="1:28" ht="49.5" customHeight="1">
      <c r="A12" s="75"/>
      <c r="B12" s="196"/>
      <c r="C12" s="96">
        <v>3000</v>
      </c>
      <c r="D12" s="148" t="s">
        <v>85</v>
      </c>
      <c r="E12" s="149">
        <v>0</v>
      </c>
      <c r="F12" s="149">
        <v>0</v>
      </c>
      <c r="G12" s="149">
        <v>3600000</v>
      </c>
      <c r="H12" s="150">
        <f t="shared" si="1"/>
        <v>3600000</v>
      </c>
      <c r="I12" s="149">
        <v>0</v>
      </c>
      <c r="J12" s="149">
        <v>0</v>
      </c>
      <c r="K12" s="149">
        <v>1827751.65</v>
      </c>
      <c r="L12" s="150">
        <f t="shared" si="2"/>
        <v>1827751.65</v>
      </c>
      <c r="M12" s="149">
        <v>0</v>
      </c>
      <c r="N12" s="149">
        <v>0</v>
      </c>
      <c r="O12" s="149">
        <v>0</v>
      </c>
      <c r="P12" s="150">
        <f t="shared" si="3"/>
        <v>0</v>
      </c>
      <c r="Q12" s="149">
        <v>0</v>
      </c>
      <c r="R12" s="149">
        <v>0</v>
      </c>
      <c r="S12" s="149">
        <v>1337643.03</v>
      </c>
      <c r="T12" s="150">
        <f t="shared" si="4"/>
        <v>1337643.03</v>
      </c>
      <c r="U12" s="150"/>
      <c r="V12" s="150"/>
      <c r="W12" s="150">
        <v>0</v>
      </c>
      <c r="X12" s="150">
        <f t="shared" ref="X12" si="6">U12+V12+W12</f>
        <v>0</v>
      </c>
      <c r="Y12" s="149">
        <f t="shared" si="5"/>
        <v>0</v>
      </c>
      <c r="Z12" s="149">
        <f t="shared" si="5"/>
        <v>0</v>
      </c>
      <c r="AA12" s="149">
        <f t="shared" si="5"/>
        <v>434605.32000000007</v>
      </c>
      <c r="AB12" s="149">
        <f t="shared" si="5"/>
        <v>434605.32000000007</v>
      </c>
    </row>
    <row r="13" spans="1:28" ht="54.95" customHeight="1">
      <c r="A13" s="75"/>
      <c r="B13" s="196"/>
      <c r="C13" s="96">
        <v>4000</v>
      </c>
      <c r="D13" s="151" t="s">
        <v>86</v>
      </c>
      <c r="E13" s="149">
        <v>0</v>
      </c>
      <c r="F13" s="149">
        <v>0</v>
      </c>
      <c r="G13" s="149">
        <v>0</v>
      </c>
      <c r="H13" s="150">
        <f t="shared" si="1"/>
        <v>0</v>
      </c>
      <c r="I13" s="149">
        <v>0</v>
      </c>
      <c r="J13" s="149">
        <v>0</v>
      </c>
      <c r="K13" s="149">
        <v>0</v>
      </c>
      <c r="L13" s="150">
        <f t="shared" si="2"/>
        <v>0</v>
      </c>
      <c r="M13" s="149">
        <v>0</v>
      </c>
      <c r="N13" s="149">
        <v>0</v>
      </c>
      <c r="O13" s="149">
        <v>0</v>
      </c>
      <c r="P13" s="150">
        <f t="shared" si="3"/>
        <v>0</v>
      </c>
      <c r="Q13" s="149">
        <v>0</v>
      </c>
      <c r="R13" s="149">
        <v>0</v>
      </c>
      <c r="S13" s="149">
        <v>0</v>
      </c>
      <c r="T13" s="150">
        <f t="shared" si="4"/>
        <v>0</v>
      </c>
      <c r="U13" s="150"/>
      <c r="V13" s="150"/>
      <c r="W13" s="150"/>
      <c r="X13" s="150"/>
      <c r="Y13" s="149">
        <f t="shared" si="5"/>
        <v>0</v>
      </c>
      <c r="Z13" s="149">
        <f t="shared" si="5"/>
        <v>0</v>
      </c>
      <c r="AA13" s="149">
        <f t="shared" si="5"/>
        <v>0</v>
      </c>
      <c r="AB13" s="149">
        <f t="shared" si="5"/>
        <v>0</v>
      </c>
    </row>
    <row r="14" spans="1:28" ht="49.5" customHeight="1">
      <c r="A14" s="75"/>
      <c r="B14" s="196"/>
      <c r="C14" s="96">
        <v>5000</v>
      </c>
      <c r="D14" s="148" t="s">
        <v>87</v>
      </c>
      <c r="E14" s="149">
        <v>0</v>
      </c>
      <c r="F14" s="149">
        <v>0</v>
      </c>
      <c r="G14" s="149">
        <v>450000</v>
      </c>
      <c r="H14" s="150">
        <f t="shared" si="1"/>
        <v>450000</v>
      </c>
      <c r="I14" s="149">
        <v>0</v>
      </c>
      <c r="J14" s="149">
        <v>0</v>
      </c>
      <c r="K14" s="149">
        <v>0</v>
      </c>
      <c r="L14" s="150">
        <f t="shared" si="2"/>
        <v>0</v>
      </c>
      <c r="M14" s="149">
        <v>0</v>
      </c>
      <c r="N14" s="149">
        <v>0</v>
      </c>
      <c r="O14" s="149">
        <v>0</v>
      </c>
      <c r="P14" s="150">
        <f t="shared" si="3"/>
        <v>0</v>
      </c>
      <c r="Q14" s="149">
        <v>0</v>
      </c>
      <c r="R14" s="149">
        <v>0</v>
      </c>
      <c r="S14" s="149">
        <v>15660</v>
      </c>
      <c r="T14" s="150">
        <f t="shared" si="4"/>
        <v>15660</v>
      </c>
      <c r="U14" s="150"/>
      <c r="V14" s="150"/>
      <c r="W14" s="150"/>
      <c r="X14" s="150"/>
      <c r="Y14" s="149">
        <f t="shared" si="5"/>
        <v>0</v>
      </c>
      <c r="Z14" s="149">
        <f t="shared" si="5"/>
        <v>0</v>
      </c>
      <c r="AA14" s="149">
        <f t="shared" si="5"/>
        <v>434340</v>
      </c>
      <c r="AB14" s="149">
        <f t="shared" si="5"/>
        <v>434340</v>
      </c>
    </row>
    <row r="15" spans="1:28" ht="49.5" customHeight="1">
      <c r="A15" s="75"/>
      <c r="B15" s="197"/>
      <c r="C15" s="96">
        <v>6000</v>
      </c>
      <c r="D15" s="148" t="s">
        <v>88</v>
      </c>
      <c r="E15" s="149">
        <v>0</v>
      </c>
      <c r="F15" s="149">
        <v>0</v>
      </c>
      <c r="G15" s="149">
        <v>0</v>
      </c>
      <c r="H15" s="150">
        <f t="shared" si="1"/>
        <v>0</v>
      </c>
      <c r="I15" s="149">
        <v>0</v>
      </c>
      <c r="J15" s="149">
        <v>0</v>
      </c>
      <c r="K15" s="149">
        <v>0</v>
      </c>
      <c r="L15" s="150">
        <f t="shared" si="2"/>
        <v>0</v>
      </c>
      <c r="M15" s="149">
        <v>0</v>
      </c>
      <c r="N15" s="149">
        <v>0</v>
      </c>
      <c r="O15" s="149">
        <v>0</v>
      </c>
      <c r="P15" s="150">
        <f t="shared" si="3"/>
        <v>0</v>
      </c>
      <c r="Q15" s="149">
        <v>0</v>
      </c>
      <c r="R15" s="149">
        <v>0</v>
      </c>
      <c r="S15" s="149">
        <v>0</v>
      </c>
      <c r="T15" s="150">
        <f t="shared" si="4"/>
        <v>0</v>
      </c>
      <c r="U15" s="150"/>
      <c r="V15" s="150"/>
      <c r="W15" s="150"/>
      <c r="X15" s="150"/>
      <c r="Y15" s="149">
        <f t="shared" si="5"/>
        <v>0</v>
      </c>
      <c r="Z15" s="149">
        <f t="shared" si="5"/>
        <v>0</v>
      </c>
      <c r="AA15" s="149">
        <f t="shared" si="5"/>
        <v>0</v>
      </c>
      <c r="AB15" s="149">
        <f t="shared" si="5"/>
        <v>0</v>
      </c>
    </row>
    <row r="16" spans="1:28" ht="64.5" customHeight="1">
      <c r="A16" s="68"/>
      <c r="B16" s="195">
        <v>2</v>
      </c>
      <c r="C16" s="85"/>
      <c r="D16" s="152" t="s">
        <v>89</v>
      </c>
      <c r="E16" s="153">
        <f>SUM(E17:E22)</f>
        <v>6752160</v>
      </c>
      <c r="F16" s="153">
        <f>SUM(F17:F22)</f>
        <v>5348160</v>
      </c>
      <c r="G16" s="153">
        <f t="shared" ref="G16:AA16" si="7">SUM(G17:G22)</f>
        <v>28726149.98</v>
      </c>
      <c r="H16" s="147">
        <f t="shared" si="1"/>
        <v>40826469.980000004</v>
      </c>
      <c r="I16" s="153">
        <f t="shared" si="7"/>
        <v>0</v>
      </c>
      <c r="J16" s="153">
        <f>SUM(J17:J22)</f>
        <v>0</v>
      </c>
      <c r="K16" s="153">
        <f t="shared" si="7"/>
        <v>0</v>
      </c>
      <c r="L16" s="147">
        <f t="shared" si="2"/>
        <v>0</v>
      </c>
      <c r="M16" s="153">
        <f t="shared" si="7"/>
        <v>0</v>
      </c>
      <c r="N16" s="153">
        <f>SUM(N17:N22)</f>
        <v>0</v>
      </c>
      <c r="O16" s="153">
        <f t="shared" si="7"/>
        <v>0</v>
      </c>
      <c r="P16" s="147">
        <f t="shared" si="3"/>
        <v>0</v>
      </c>
      <c r="Q16" s="153">
        <f t="shared" si="7"/>
        <v>6752160</v>
      </c>
      <c r="R16" s="153">
        <f>SUM(R17:R22)</f>
        <v>5348160</v>
      </c>
      <c r="S16" s="153">
        <f t="shared" si="7"/>
        <v>28726149.98</v>
      </c>
      <c r="T16" s="147">
        <f t="shared" si="4"/>
        <v>40826469.980000004</v>
      </c>
      <c r="U16" s="147"/>
      <c r="V16" s="147"/>
      <c r="W16" s="147"/>
      <c r="X16" s="147"/>
      <c r="Y16" s="153">
        <f t="shared" si="7"/>
        <v>0</v>
      </c>
      <c r="Z16" s="153">
        <f>SUM(Z17:Z22)</f>
        <v>0</v>
      </c>
      <c r="AA16" s="153">
        <f t="shared" si="7"/>
        <v>0</v>
      </c>
      <c r="AB16" s="147">
        <f>SUM(AB17:AB22)</f>
        <v>0</v>
      </c>
    </row>
    <row r="17" spans="1:28" ht="49.5" customHeight="1">
      <c r="A17" s="68"/>
      <c r="B17" s="196"/>
      <c r="C17" s="96">
        <v>1000</v>
      </c>
      <c r="D17" s="148" t="s">
        <v>83</v>
      </c>
      <c r="E17" s="149">
        <v>0</v>
      </c>
      <c r="F17" s="149">
        <v>0</v>
      </c>
      <c r="G17" s="149">
        <v>28726149.98</v>
      </c>
      <c r="H17" s="150">
        <f t="shared" si="1"/>
        <v>28726149.98</v>
      </c>
      <c r="I17" s="149">
        <v>0</v>
      </c>
      <c r="J17" s="149">
        <v>0</v>
      </c>
      <c r="K17" s="149">
        <v>0</v>
      </c>
      <c r="L17" s="150">
        <f t="shared" si="2"/>
        <v>0</v>
      </c>
      <c r="M17" s="149">
        <v>0</v>
      </c>
      <c r="N17" s="149">
        <v>0</v>
      </c>
      <c r="O17" s="149">
        <v>0</v>
      </c>
      <c r="P17" s="150">
        <f t="shared" si="3"/>
        <v>0</v>
      </c>
      <c r="Q17" s="149">
        <v>0</v>
      </c>
      <c r="R17" s="149">
        <v>0</v>
      </c>
      <c r="S17" s="149">
        <v>28726149.98</v>
      </c>
      <c r="T17" s="150">
        <f t="shared" si="4"/>
        <v>28726149.98</v>
      </c>
      <c r="U17" s="150"/>
      <c r="V17" s="150"/>
      <c r="W17" s="150"/>
      <c r="X17" s="150"/>
      <c r="Y17" s="149">
        <f t="shared" ref="Y17:AB32" si="8">+E17-I17-M17-Q17-U17</f>
        <v>0</v>
      </c>
      <c r="Z17" s="149">
        <f t="shared" si="8"/>
        <v>0</v>
      </c>
      <c r="AA17" s="149">
        <f t="shared" si="8"/>
        <v>0</v>
      </c>
      <c r="AB17" s="150">
        <f>+H17-L17-P17-T17-X17</f>
        <v>0</v>
      </c>
    </row>
    <row r="18" spans="1:28" ht="49.5" customHeight="1">
      <c r="A18" s="68"/>
      <c r="B18" s="196"/>
      <c r="C18" s="96">
        <v>2000</v>
      </c>
      <c r="D18" s="148" t="s">
        <v>84</v>
      </c>
      <c r="E18" s="149">
        <v>0</v>
      </c>
      <c r="F18" s="149">
        <v>0</v>
      </c>
      <c r="G18" s="149">
        <v>0</v>
      </c>
      <c r="H18" s="150">
        <f t="shared" si="1"/>
        <v>0</v>
      </c>
      <c r="I18" s="149">
        <v>0</v>
      </c>
      <c r="J18" s="149">
        <v>0</v>
      </c>
      <c r="K18" s="149">
        <v>0</v>
      </c>
      <c r="L18" s="150">
        <f t="shared" si="2"/>
        <v>0</v>
      </c>
      <c r="M18" s="149">
        <v>0</v>
      </c>
      <c r="N18" s="149">
        <v>0</v>
      </c>
      <c r="O18" s="149">
        <v>0</v>
      </c>
      <c r="P18" s="150">
        <f t="shared" si="3"/>
        <v>0</v>
      </c>
      <c r="Q18" s="149">
        <v>0</v>
      </c>
      <c r="R18" s="149">
        <v>0</v>
      </c>
      <c r="S18" s="149">
        <v>0</v>
      </c>
      <c r="T18" s="150">
        <f t="shared" si="4"/>
        <v>0</v>
      </c>
      <c r="U18" s="150"/>
      <c r="V18" s="150"/>
      <c r="W18" s="150"/>
      <c r="X18" s="150"/>
      <c r="Y18" s="149">
        <f t="shared" si="8"/>
        <v>0</v>
      </c>
      <c r="Z18" s="149">
        <f t="shared" si="8"/>
        <v>0</v>
      </c>
      <c r="AA18" s="149">
        <f t="shared" si="8"/>
        <v>0</v>
      </c>
      <c r="AB18" s="150">
        <f t="shared" si="8"/>
        <v>0</v>
      </c>
    </row>
    <row r="19" spans="1:28" ht="49.5" customHeight="1">
      <c r="A19" s="68"/>
      <c r="B19" s="196"/>
      <c r="C19" s="96">
        <v>3000</v>
      </c>
      <c r="D19" s="148" t="s">
        <v>85</v>
      </c>
      <c r="E19" s="149">
        <v>6752160</v>
      </c>
      <c r="F19" s="149">
        <v>5348160</v>
      </c>
      <c r="G19" s="149">
        <v>0</v>
      </c>
      <c r="H19" s="150">
        <f t="shared" si="1"/>
        <v>12100320</v>
      </c>
      <c r="I19" s="149">
        <v>0</v>
      </c>
      <c r="J19" s="149">
        <v>0</v>
      </c>
      <c r="K19" s="149">
        <v>0</v>
      </c>
      <c r="L19" s="150">
        <f t="shared" si="2"/>
        <v>0</v>
      </c>
      <c r="M19" s="149">
        <v>0</v>
      </c>
      <c r="N19" s="149">
        <v>0</v>
      </c>
      <c r="O19" s="149">
        <v>0</v>
      </c>
      <c r="P19" s="150">
        <f t="shared" si="3"/>
        <v>0</v>
      </c>
      <c r="Q19" s="149">
        <v>6752160</v>
      </c>
      <c r="R19" s="149">
        <v>5348160</v>
      </c>
      <c r="S19" s="149">
        <v>0</v>
      </c>
      <c r="T19" s="150">
        <f t="shared" si="4"/>
        <v>12100320</v>
      </c>
      <c r="U19" s="150"/>
      <c r="V19" s="150"/>
      <c r="W19" s="150"/>
      <c r="X19" s="150"/>
      <c r="Y19" s="149">
        <f t="shared" si="8"/>
        <v>0</v>
      </c>
      <c r="Z19" s="149">
        <f t="shared" si="8"/>
        <v>0</v>
      </c>
      <c r="AA19" s="149">
        <f t="shared" si="8"/>
        <v>0</v>
      </c>
      <c r="AB19" s="150">
        <f t="shared" si="8"/>
        <v>0</v>
      </c>
    </row>
    <row r="20" spans="1:28" ht="54.95" customHeight="1">
      <c r="A20" s="68"/>
      <c r="B20" s="196"/>
      <c r="C20" s="96">
        <v>4000</v>
      </c>
      <c r="D20" s="148" t="s">
        <v>86</v>
      </c>
      <c r="E20" s="149">
        <v>0</v>
      </c>
      <c r="F20" s="149">
        <v>0</v>
      </c>
      <c r="G20" s="149">
        <v>0</v>
      </c>
      <c r="H20" s="150">
        <f t="shared" si="1"/>
        <v>0</v>
      </c>
      <c r="I20" s="149">
        <v>0</v>
      </c>
      <c r="J20" s="149">
        <v>0</v>
      </c>
      <c r="K20" s="149">
        <v>0</v>
      </c>
      <c r="L20" s="150">
        <f t="shared" si="2"/>
        <v>0</v>
      </c>
      <c r="M20" s="149">
        <v>0</v>
      </c>
      <c r="N20" s="149">
        <v>0</v>
      </c>
      <c r="O20" s="149">
        <v>0</v>
      </c>
      <c r="P20" s="150">
        <f t="shared" si="3"/>
        <v>0</v>
      </c>
      <c r="Q20" s="149">
        <v>0</v>
      </c>
      <c r="R20" s="149">
        <v>0</v>
      </c>
      <c r="S20" s="149">
        <v>0</v>
      </c>
      <c r="T20" s="150">
        <f t="shared" si="4"/>
        <v>0</v>
      </c>
      <c r="U20" s="150"/>
      <c r="V20" s="150"/>
      <c r="W20" s="150"/>
      <c r="X20" s="150"/>
      <c r="Y20" s="149">
        <f t="shared" si="8"/>
        <v>0</v>
      </c>
      <c r="Z20" s="149">
        <f t="shared" si="8"/>
        <v>0</v>
      </c>
      <c r="AA20" s="149">
        <f t="shared" si="8"/>
        <v>0</v>
      </c>
      <c r="AB20" s="150">
        <f t="shared" si="8"/>
        <v>0</v>
      </c>
    </row>
    <row r="21" spans="1:28" ht="49.5" customHeight="1">
      <c r="A21" s="68"/>
      <c r="B21" s="196"/>
      <c r="C21" s="96">
        <v>5000</v>
      </c>
      <c r="D21" s="148" t="s">
        <v>87</v>
      </c>
      <c r="E21" s="149">
        <v>0</v>
      </c>
      <c r="F21" s="149">
        <v>0</v>
      </c>
      <c r="G21" s="149">
        <v>0</v>
      </c>
      <c r="H21" s="150">
        <f t="shared" si="1"/>
        <v>0</v>
      </c>
      <c r="I21" s="149">
        <v>0</v>
      </c>
      <c r="J21" s="149">
        <v>0</v>
      </c>
      <c r="K21" s="149">
        <v>0</v>
      </c>
      <c r="L21" s="150">
        <f t="shared" si="2"/>
        <v>0</v>
      </c>
      <c r="M21" s="149">
        <v>0</v>
      </c>
      <c r="N21" s="149">
        <v>0</v>
      </c>
      <c r="O21" s="149">
        <v>0</v>
      </c>
      <c r="P21" s="150">
        <f t="shared" si="3"/>
        <v>0</v>
      </c>
      <c r="Q21" s="149">
        <v>0</v>
      </c>
      <c r="R21" s="149">
        <v>0</v>
      </c>
      <c r="S21" s="149">
        <v>0</v>
      </c>
      <c r="T21" s="150">
        <f t="shared" si="4"/>
        <v>0</v>
      </c>
      <c r="U21" s="150"/>
      <c r="V21" s="150"/>
      <c r="W21" s="150"/>
      <c r="X21" s="150"/>
      <c r="Y21" s="149">
        <f t="shared" si="8"/>
        <v>0</v>
      </c>
      <c r="Z21" s="149">
        <f t="shared" si="8"/>
        <v>0</v>
      </c>
      <c r="AA21" s="149">
        <f t="shared" si="8"/>
        <v>0</v>
      </c>
      <c r="AB21" s="150">
        <f t="shared" si="8"/>
        <v>0</v>
      </c>
    </row>
    <row r="22" spans="1:28" ht="49.5" customHeight="1">
      <c r="A22" s="68"/>
      <c r="B22" s="197"/>
      <c r="C22" s="96">
        <v>6000</v>
      </c>
      <c r="D22" s="148" t="s">
        <v>88</v>
      </c>
      <c r="E22" s="149">
        <v>0</v>
      </c>
      <c r="F22" s="149">
        <v>0</v>
      </c>
      <c r="G22" s="149">
        <v>0</v>
      </c>
      <c r="H22" s="150">
        <f t="shared" si="1"/>
        <v>0</v>
      </c>
      <c r="I22" s="149">
        <v>0</v>
      </c>
      <c r="J22" s="149">
        <v>0</v>
      </c>
      <c r="K22" s="149">
        <v>0</v>
      </c>
      <c r="L22" s="150">
        <f t="shared" si="2"/>
        <v>0</v>
      </c>
      <c r="M22" s="149">
        <v>0</v>
      </c>
      <c r="N22" s="149">
        <v>0</v>
      </c>
      <c r="O22" s="149">
        <v>0</v>
      </c>
      <c r="P22" s="150">
        <f t="shared" si="3"/>
        <v>0</v>
      </c>
      <c r="Q22" s="149">
        <v>0</v>
      </c>
      <c r="R22" s="149">
        <v>0</v>
      </c>
      <c r="S22" s="149">
        <v>0</v>
      </c>
      <c r="T22" s="150">
        <f t="shared" si="4"/>
        <v>0</v>
      </c>
      <c r="U22" s="150"/>
      <c r="V22" s="150"/>
      <c r="W22" s="150"/>
      <c r="X22" s="150"/>
      <c r="Y22" s="149">
        <f t="shared" si="8"/>
        <v>0</v>
      </c>
      <c r="Z22" s="149">
        <f t="shared" si="8"/>
        <v>0</v>
      </c>
      <c r="AA22" s="149">
        <f t="shared" si="8"/>
        <v>0</v>
      </c>
      <c r="AB22" s="150">
        <f t="shared" si="8"/>
        <v>0</v>
      </c>
    </row>
    <row r="23" spans="1:28" ht="64.5" customHeight="1">
      <c r="A23" s="68"/>
      <c r="B23" s="195">
        <v>3</v>
      </c>
      <c r="C23" s="85"/>
      <c r="D23" s="152" t="s">
        <v>90</v>
      </c>
      <c r="E23" s="153">
        <f>SUM(E24:E29)</f>
        <v>13580409.640000001</v>
      </c>
      <c r="F23" s="153">
        <f>SUM(F24:F29)</f>
        <v>15857079</v>
      </c>
      <c r="G23" s="153">
        <f t="shared" ref="G23:AA23" si="9">SUM(G24:G29)</f>
        <v>0</v>
      </c>
      <c r="H23" s="147">
        <f t="shared" si="1"/>
        <v>29437488.640000001</v>
      </c>
      <c r="I23" s="153">
        <f t="shared" si="9"/>
        <v>0</v>
      </c>
      <c r="J23" s="153">
        <f>SUM(J24:J29)</f>
        <v>0</v>
      </c>
      <c r="K23" s="153">
        <f t="shared" si="9"/>
        <v>0</v>
      </c>
      <c r="L23" s="147">
        <f t="shared" si="2"/>
        <v>0</v>
      </c>
      <c r="M23" s="153">
        <f t="shared" si="9"/>
        <v>0</v>
      </c>
      <c r="N23" s="153">
        <f>SUM(N24:N29)</f>
        <v>0</v>
      </c>
      <c r="O23" s="153">
        <f t="shared" si="9"/>
        <v>0</v>
      </c>
      <c r="P23" s="147">
        <f t="shared" si="3"/>
        <v>0</v>
      </c>
      <c r="Q23" s="153">
        <f t="shared" si="9"/>
        <v>13455543.32</v>
      </c>
      <c r="R23" s="153">
        <f>SUM(R24:R29)</f>
        <v>11756438.800000001</v>
      </c>
      <c r="S23" s="153">
        <f t="shared" si="9"/>
        <v>0</v>
      </c>
      <c r="T23" s="147">
        <f t="shared" si="4"/>
        <v>25211982.120000001</v>
      </c>
      <c r="U23" s="147"/>
      <c r="V23" s="147"/>
      <c r="W23" s="147"/>
      <c r="X23" s="147"/>
      <c r="Y23" s="153">
        <f t="shared" si="9"/>
        <v>124866.3200000003</v>
      </c>
      <c r="Z23" s="153">
        <f>SUM(Z24:Z29)</f>
        <v>4100640.1999999993</v>
      </c>
      <c r="AA23" s="153">
        <f t="shared" si="9"/>
        <v>0</v>
      </c>
      <c r="AB23" s="147">
        <f>Y23+Z23+AA23</f>
        <v>4225506.5199999996</v>
      </c>
    </row>
    <row r="24" spans="1:28" ht="49.5" customHeight="1">
      <c r="A24" s="68"/>
      <c r="B24" s="196"/>
      <c r="C24" s="96">
        <v>1000</v>
      </c>
      <c r="D24" s="151" t="s">
        <v>83</v>
      </c>
      <c r="E24" s="149">
        <v>0</v>
      </c>
      <c r="F24" s="149">
        <v>0</v>
      </c>
      <c r="G24" s="149">
        <v>0</v>
      </c>
      <c r="H24" s="150">
        <f t="shared" si="1"/>
        <v>0</v>
      </c>
      <c r="I24" s="149">
        <v>0</v>
      </c>
      <c r="J24" s="149">
        <v>0</v>
      </c>
      <c r="K24" s="149">
        <v>0</v>
      </c>
      <c r="L24" s="150">
        <f t="shared" si="2"/>
        <v>0</v>
      </c>
      <c r="M24" s="149">
        <v>0</v>
      </c>
      <c r="N24" s="149">
        <v>0</v>
      </c>
      <c r="O24" s="149">
        <v>0</v>
      </c>
      <c r="P24" s="150">
        <f t="shared" si="3"/>
        <v>0</v>
      </c>
      <c r="Q24" s="149">
        <v>0</v>
      </c>
      <c r="R24" s="149">
        <v>0</v>
      </c>
      <c r="S24" s="149">
        <v>0</v>
      </c>
      <c r="T24" s="150">
        <f t="shared" si="4"/>
        <v>0</v>
      </c>
      <c r="U24" s="150"/>
      <c r="V24" s="150"/>
      <c r="W24" s="150"/>
      <c r="X24" s="150"/>
      <c r="Y24" s="149">
        <f t="shared" ref="Y24:AA29" si="10">+E24-I24-M24-Q24-U24</f>
        <v>0</v>
      </c>
      <c r="Z24" s="149">
        <f t="shared" si="10"/>
        <v>0</v>
      </c>
      <c r="AA24" s="149">
        <f t="shared" si="10"/>
        <v>0</v>
      </c>
      <c r="AB24" s="150">
        <f t="shared" si="8"/>
        <v>0</v>
      </c>
    </row>
    <row r="25" spans="1:28" ht="49.5" customHeight="1">
      <c r="A25" s="68"/>
      <c r="B25" s="196"/>
      <c r="C25" s="96">
        <v>2000</v>
      </c>
      <c r="D25" s="151" t="s">
        <v>84</v>
      </c>
      <c r="E25" s="149">
        <v>0</v>
      </c>
      <c r="F25" s="149">
        <v>0</v>
      </c>
      <c r="G25" s="149">
        <v>0</v>
      </c>
      <c r="H25" s="150">
        <f t="shared" si="1"/>
        <v>0</v>
      </c>
      <c r="I25" s="149">
        <v>0</v>
      </c>
      <c r="J25" s="149">
        <v>0</v>
      </c>
      <c r="K25" s="149">
        <v>0</v>
      </c>
      <c r="L25" s="150">
        <f t="shared" si="2"/>
        <v>0</v>
      </c>
      <c r="M25" s="149">
        <v>0</v>
      </c>
      <c r="N25" s="149">
        <v>0</v>
      </c>
      <c r="O25" s="149">
        <v>0</v>
      </c>
      <c r="P25" s="150">
        <f t="shared" si="3"/>
        <v>0</v>
      </c>
      <c r="Q25" s="149">
        <v>0</v>
      </c>
      <c r="R25" s="149">
        <v>0</v>
      </c>
      <c r="S25" s="149">
        <v>0</v>
      </c>
      <c r="T25" s="150">
        <f t="shared" si="4"/>
        <v>0</v>
      </c>
      <c r="U25" s="150"/>
      <c r="V25" s="150"/>
      <c r="W25" s="150"/>
      <c r="X25" s="150"/>
      <c r="Y25" s="149">
        <f t="shared" si="10"/>
        <v>0</v>
      </c>
      <c r="Z25" s="149">
        <f t="shared" si="10"/>
        <v>0</v>
      </c>
      <c r="AA25" s="149">
        <f t="shared" si="10"/>
        <v>0</v>
      </c>
      <c r="AB25" s="150">
        <f t="shared" si="8"/>
        <v>0</v>
      </c>
    </row>
    <row r="26" spans="1:28" ht="49.5" customHeight="1">
      <c r="A26" s="68"/>
      <c r="B26" s="196"/>
      <c r="C26" s="96">
        <v>3000</v>
      </c>
      <c r="D26" s="148" t="s">
        <v>85</v>
      </c>
      <c r="E26" s="149">
        <v>13580409.640000001</v>
      </c>
      <c r="F26" s="149">
        <v>15857079</v>
      </c>
      <c r="G26" s="149">
        <v>0</v>
      </c>
      <c r="H26" s="150">
        <f t="shared" si="1"/>
        <v>29437488.640000001</v>
      </c>
      <c r="I26" s="149">
        <v>0</v>
      </c>
      <c r="J26" s="149">
        <v>0</v>
      </c>
      <c r="K26" s="149">
        <v>0</v>
      </c>
      <c r="L26" s="150">
        <f t="shared" si="2"/>
        <v>0</v>
      </c>
      <c r="M26" s="149">
        <v>0</v>
      </c>
      <c r="N26" s="149">
        <v>0</v>
      </c>
      <c r="O26" s="149">
        <v>0</v>
      </c>
      <c r="P26" s="150">
        <f t="shared" si="3"/>
        <v>0</v>
      </c>
      <c r="Q26" s="149">
        <v>13455543.32</v>
      </c>
      <c r="R26" s="149">
        <v>11756438.800000001</v>
      </c>
      <c r="S26" s="149">
        <v>0</v>
      </c>
      <c r="T26" s="150">
        <f t="shared" si="4"/>
        <v>25211982.120000001</v>
      </c>
      <c r="U26" s="150"/>
      <c r="V26" s="150"/>
      <c r="W26" s="150"/>
      <c r="X26" s="150"/>
      <c r="Y26" s="149">
        <f t="shared" si="10"/>
        <v>124866.3200000003</v>
      </c>
      <c r="Z26" s="149">
        <f>+F26-J26-R26-V26</f>
        <v>4100640.1999999993</v>
      </c>
      <c r="AA26" s="149">
        <f t="shared" si="10"/>
        <v>0</v>
      </c>
      <c r="AB26" s="150">
        <f t="shared" si="8"/>
        <v>4225506.5199999996</v>
      </c>
    </row>
    <row r="27" spans="1:28" ht="54.95" customHeight="1">
      <c r="A27" s="68"/>
      <c r="B27" s="196"/>
      <c r="C27" s="96">
        <v>4000</v>
      </c>
      <c r="D27" s="151" t="s">
        <v>86</v>
      </c>
      <c r="E27" s="149">
        <v>0</v>
      </c>
      <c r="F27" s="149">
        <v>0</v>
      </c>
      <c r="G27" s="149">
        <v>0</v>
      </c>
      <c r="H27" s="150">
        <f t="shared" si="1"/>
        <v>0</v>
      </c>
      <c r="I27" s="149">
        <v>0</v>
      </c>
      <c r="J27" s="149">
        <v>0</v>
      </c>
      <c r="K27" s="149">
        <v>0</v>
      </c>
      <c r="L27" s="150">
        <f t="shared" si="2"/>
        <v>0</v>
      </c>
      <c r="M27" s="149">
        <v>0</v>
      </c>
      <c r="N27" s="149">
        <v>0</v>
      </c>
      <c r="O27" s="149">
        <v>0</v>
      </c>
      <c r="P27" s="150">
        <f t="shared" si="3"/>
        <v>0</v>
      </c>
      <c r="Q27" s="149">
        <v>0</v>
      </c>
      <c r="R27" s="149">
        <v>0</v>
      </c>
      <c r="S27" s="149">
        <v>0</v>
      </c>
      <c r="T27" s="150">
        <f t="shared" si="4"/>
        <v>0</v>
      </c>
      <c r="U27" s="150"/>
      <c r="V27" s="150"/>
      <c r="W27" s="150"/>
      <c r="X27" s="150"/>
      <c r="Y27" s="149">
        <f t="shared" si="10"/>
        <v>0</v>
      </c>
      <c r="Z27" s="149">
        <f t="shared" si="10"/>
        <v>0</v>
      </c>
      <c r="AA27" s="149">
        <f t="shared" si="10"/>
        <v>0</v>
      </c>
      <c r="AB27" s="150">
        <f t="shared" si="8"/>
        <v>0</v>
      </c>
    </row>
    <row r="28" spans="1:28" ht="49.5" customHeight="1">
      <c r="A28" s="68"/>
      <c r="B28" s="196"/>
      <c r="C28" s="96">
        <v>5000</v>
      </c>
      <c r="D28" s="151" t="s">
        <v>87</v>
      </c>
      <c r="E28" s="149">
        <v>0</v>
      </c>
      <c r="F28" s="149">
        <v>0</v>
      </c>
      <c r="G28" s="149">
        <v>0</v>
      </c>
      <c r="H28" s="150">
        <f t="shared" si="1"/>
        <v>0</v>
      </c>
      <c r="I28" s="149">
        <v>0</v>
      </c>
      <c r="J28" s="149">
        <v>0</v>
      </c>
      <c r="K28" s="149">
        <v>0</v>
      </c>
      <c r="L28" s="150">
        <f t="shared" si="2"/>
        <v>0</v>
      </c>
      <c r="M28" s="149">
        <v>0</v>
      </c>
      <c r="N28" s="149">
        <v>0</v>
      </c>
      <c r="O28" s="149">
        <v>0</v>
      </c>
      <c r="P28" s="150">
        <f t="shared" si="3"/>
        <v>0</v>
      </c>
      <c r="Q28" s="149">
        <v>0</v>
      </c>
      <c r="R28" s="149">
        <v>0</v>
      </c>
      <c r="S28" s="149">
        <v>0</v>
      </c>
      <c r="T28" s="150">
        <f t="shared" si="4"/>
        <v>0</v>
      </c>
      <c r="U28" s="150"/>
      <c r="V28" s="150"/>
      <c r="W28" s="150"/>
      <c r="X28" s="150"/>
      <c r="Y28" s="149">
        <f t="shared" si="10"/>
        <v>0</v>
      </c>
      <c r="Z28" s="149">
        <f t="shared" si="10"/>
        <v>0</v>
      </c>
      <c r="AA28" s="149">
        <f t="shared" si="10"/>
        <v>0</v>
      </c>
      <c r="AB28" s="150">
        <f t="shared" si="8"/>
        <v>0</v>
      </c>
    </row>
    <row r="29" spans="1:28" ht="49.5" customHeight="1">
      <c r="A29" s="68"/>
      <c r="B29" s="197"/>
      <c r="C29" s="96">
        <v>6000</v>
      </c>
      <c r="D29" s="151" t="s">
        <v>88</v>
      </c>
      <c r="E29" s="149">
        <v>0</v>
      </c>
      <c r="F29" s="149">
        <v>0</v>
      </c>
      <c r="G29" s="149">
        <v>0</v>
      </c>
      <c r="H29" s="150">
        <f t="shared" si="1"/>
        <v>0</v>
      </c>
      <c r="I29" s="149">
        <v>0</v>
      </c>
      <c r="J29" s="149">
        <v>0</v>
      </c>
      <c r="K29" s="149">
        <v>0</v>
      </c>
      <c r="L29" s="150">
        <f t="shared" si="2"/>
        <v>0</v>
      </c>
      <c r="M29" s="149">
        <v>0</v>
      </c>
      <c r="N29" s="149">
        <v>0</v>
      </c>
      <c r="O29" s="149">
        <v>0</v>
      </c>
      <c r="P29" s="150">
        <f t="shared" si="3"/>
        <v>0</v>
      </c>
      <c r="Q29" s="149">
        <v>0</v>
      </c>
      <c r="R29" s="149">
        <v>0</v>
      </c>
      <c r="S29" s="149">
        <v>0</v>
      </c>
      <c r="T29" s="150">
        <f t="shared" si="4"/>
        <v>0</v>
      </c>
      <c r="U29" s="150"/>
      <c r="V29" s="150"/>
      <c r="W29" s="150"/>
      <c r="X29" s="150"/>
      <c r="Y29" s="149">
        <f t="shared" si="10"/>
        <v>0</v>
      </c>
      <c r="Z29" s="149">
        <f t="shared" si="10"/>
        <v>0</v>
      </c>
      <c r="AA29" s="149">
        <f t="shared" si="10"/>
        <v>0</v>
      </c>
      <c r="AB29" s="150">
        <f t="shared" si="8"/>
        <v>0</v>
      </c>
    </row>
    <row r="30" spans="1:28" ht="64.5" customHeight="1">
      <c r="A30" s="68"/>
      <c r="B30" s="195">
        <v>4</v>
      </c>
      <c r="C30" s="85"/>
      <c r="D30" s="152" t="s">
        <v>108</v>
      </c>
      <c r="E30" s="153">
        <f>SUM(E31:E36)</f>
        <v>90462500</v>
      </c>
      <c r="F30" s="153">
        <f>SUM(F31:F36)</f>
        <v>0</v>
      </c>
      <c r="G30" s="153">
        <f t="shared" ref="G30:AA30" si="11">SUM(G31:G36)</f>
        <v>0</v>
      </c>
      <c r="H30" s="147">
        <f t="shared" si="1"/>
        <v>90462500</v>
      </c>
      <c r="I30" s="153">
        <f t="shared" si="11"/>
        <v>0</v>
      </c>
      <c r="J30" s="153">
        <f>SUM(J31:J36)</f>
        <v>0</v>
      </c>
      <c r="K30" s="153">
        <f t="shared" si="11"/>
        <v>0</v>
      </c>
      <c r="L30" s="147">
        <f t="shared" si="2"/>
        <v>0</v>
      </c>
      <c r="M30" s="153">
        <f t="shared" si="11"/>
        <v>0</v>
      </c>
      <c r="N30" s="153">
        <f>SUM(N31:N36)</f>
        <v>0</v>
      </c>
      <c r="O30" s="153">
        <f t="shared" si="11"/>
        <v>0</v>
      </c>
      <c r="P30" s="147">
        <f t="shared" si="3"/>
        <v>0</v>
      </c>
      <c r="Q30" s="153">
        <f t="shared" si="11"/>
        <v>90462368</v>
      </c>
      <c r="R30" s="153">
        <f>SUM(R31:R36)</f>
        <v>0</v>
      </c>
      <c r="S30" s="153">
        <f t="shared" si="11"/>
        <v>0</v>
      </c>
      <c r="T30" s="147">
        <f t="shared" si="4"/>
        <v>90462368</v>
      </c>
      <c r="U30" s="147"/>
      <c r="V30" s="147"/>
      <c r="W30" s="147"/>
      <c r="X30" s="147"/>
      <c r="Y30" s="153">
        <f t="shared" si="11"/>
        <v>132</v>
      </c>
      <c r="Z30" s="153">
        <f>SUM(Z31:Z36)</f>
        <v>0</v>
      </c>
      <c r="AA30" s="153">
        <f t="shared" si="11"/>
        <v>0</v>
      </c>
      <c r="AB30" s="147">
        <f>Y30+Z30+AA30</f>
        <v>132</v>
      </c>
    </row>
    <row r="31" spans="1:28" ht="49.5" customHeight="1">
      <c r="A31" s="68"/>
      <c r="B31" s="196"/>
      <c r="C31" s="96">
        <v>1000</v>
      </c>
      <c r="D31" s="151" t="s">
        <v>83</v>
      </c>
      <c r="E31" s="149">
        <v>0</v>
      </c>
      <c r="F31" s="149">
        <v>0</v>
      </c>
      <c r="G31" s="149">
        <v>0</v>
      </c>
      <c r="H31" s="150">
        <f t="shared" si="1"/>
        <v>0</v>
      </c>
      <c r="I31" s="149">
        <v>0</v>
      </c>
      <c r="J31" s="149">
        <v>0</v>
      </c>
      <c r="K31" s="149">
        <v>0</v>
      </c>
      <c r="L31" s="150">
        <f t="shared" si="2"/>
        <v>0</v>
      </c>
      <c r="M31" s="149">
        <v>0</v>
      </c>
      <c r="N31" s="149">
        <v>0</v>
      </c>
      <c r="O31" s="149">
        <v>0</v>
      </c>
      <c r="P31" s="150">
        <f t="shared" si="3"/>
        <v>0</v>
      </c>
      <c r="Q31" s="149">
        <v>0</v>
      </c>
      <c r="R31" s="149">
        <v>0</v>
      </c>
      <c r="S31" s="149">
        <v>0</v>
      </c>
      <c r="T31" s="150">
        <f t="shared" si="4"/>
        <v>0</v>
      </c>
      <c r="U31" s="150"/>
      <c r="V31" s="150"/>
      <c r="W31" s="150"/>
      <c r="X31" s="150"/>
      <c r="Y31" s="149">
        <f t="shared" ref="Y31:AB46" si="12">+E31-I31-M31-Q31-U31</f>
        <v>0</v>
      </c>
      <c r="Z31" s="149">
        <f t="shared" si="12"/>
        <v>0</v>
      </c>
      <c r="AA31" s="149">
        <f t="shared" si="12"/>
        <v>0</v>
      </c>
      <c r="AB31" s="150">
        <f t="shared" si="8"/>
        <v>0</v>
      </c>
    </row>
    <row r="32" spans="1:28" ht="49.5" customHeight="1">
      <c r="A32" s="68"/>
      <c r="B32" s="196"/>
      <c r="C32" s="96">
        <v>2000</v>
      </c>
      <c r="D32" s="151" t="s">
        <v>84</v>
      </c>
      <c r="E32" s="149">
        <v>462500</v>
      </c>
      <c r="F32" s="149">
        <v>0</v>
      </c>
      <c r="G32" s="149">
        <v>0</v>
      </c>
      <c r="H32" s="150">
        <f t="shared" si="1"/>
        <v>462500</v>
      </c>
      <c r="I32" s="149">
        <v>0</v>
      </c>
      <c r="J32" s="149">
        <v>0</v>
      </c>
      <c r="K32" s="149">
        <v>0</v>
      </c>
      <c r="L32" s="150">
        <f t="shared" si="2"/>
        <v>0</v>
      </c>
      <c r="M32" s="149">
        <v>0</v>
      </c>
      <c r="N32" s="149">
        <v>0</v>
      </c>
      <c r="O32" s="149">
        <v>0</v>
      </c>
      <c r="P32" s="150">
        <f t="shared" si="3"/>
        <v>0</v>
      </c>
      <c r="Q32" s="149">
        <v>462368</v>
      </c>
      <c r="R32" s="149">
        <v>0</v>
      </c>
      <c r="S32" s="149">
        <v>0</v>
      </c>
      <c r="T32" s="150">
        <f t="shared" si="4"/>
        <v>462368</v>
      </c>
      <c r="U32" s="150"/>
      <c r="V32" s="150"/>
      <c r="W32" s="150"/>
      <c r="X32" s="150"/>
      <c r="Y32" s="149">
        <f t="shared" si="12"/>
        <v>132</v>
      </c>
      <c r="Z32" s="149">
        <f t="shared" si="12"/>
        <v>0</v>
      </c>
      <c r="AA32" s="149">
        <f t="shared" si="12"/>
        <v>0</v>
      </c>
      <c r="AB32" s="150">
        <f t="shared" si="8"/>
        <v>132</v>
      </c>
    </row>
    <row r="33" spans="1:28" ht="49.5" customHeight="1">
      <c r="A33" s="68"/>
      <c r="B33" s="196"/>
      <c r="C33" s="96">
        <v>3000</v>
      </c>
      <c r="D33" s="151" t="s">
        <v>85</v>
      </c>
      <c r="E33" s="149">
        <v>0</v>
      </c>
      <c r="F33" s="149">
        <v>0</v>
      </c>
      <c r="G33" s="149">
        <v>0</v>
      </c>
      <c r="H33" s="150">
        <f t="shared" si="1"/>
        <v>0</v>
      </c>
      <c r="I33" s="149">
        <v>0</v>
      </c>
      <c r="J33" s="149">
        <v>0</v>
      </c>
      <c r="K33" s="149">
        <v>0</v>
      </c>
      <c r="L33" s="150">
        <f t="shared" si="2"/>
        <v>0</v>
      </c>
      <c r="M33" s="149">
        <v>0</v>
      </c>
      <c r="N33" s="149">
        <v>0</v>
      </c>
      <c r="O33" s="149">
        <v>0</v>
      </c>
      <c r="P33" s="150">
        <f t="shared" si="3"/>
        <v>0</v>
      </c>
      <c r="Q33" s="149">
        <v>0</v>
      </c>
      <c r="R33" s="149">
        <v>0</v>
      </c>
      <c r="S33" s="149">
        <v>0</v>
      </c>
      <c r="T33" s="150">
        <f t="shared" si="4"/>
        <v>0</v>
      </c>
      <c r="U33" s="150"/>
      <c r="V33" s="150"/>
      <c r="W33" s="150"/>
      <c r="X33" s="150"/>
      <c r="Y33" s="149">
        <f t="shared" si="12"/>
        <v>0</v>
      </c>
      <c r="Z33" s="149">
        <f t="shared" si="12"/>
        <v>0</v>
      </c>
      <c r="AA33" s="149">
        <f t="shared" si="12"/>
        <v>0</v>
      </c>
      <c r="AB33" s="150">
        <f t="shared" si="12"/>
        <v>0</v>
      </c>
    </row>
    <row r="34" spans="1:28" ht="54.95" customHeight="1">
      <c r="A34" s="68"/>
      <c r="B34" s="196"/>
      <c r="C34" s="96">
        <v>4000</v>
      </c>
      <c r="D34" s="151" t="s">
        <v>86</v>
      </c>
      <c r="E34" s="149">
        <v>0</v>
      </c>
      <c r="F34" s="149">
        <v>0</v>
      </c>
      <c r="G34" s="149">
        <v>0</v>
      </c>
      <c r="H34" s="150">
        <f t="shared" si="1"/>
        <v>0</v>
      </c>
      <c r="I34" s="149">
        <v>0</v>
      </c>
      <c r="J34" s="149">
        <v>0</v>
      </c>
      <c r="K34" s="149">
        <v>0</v>
      </c>
      <c r="L34" s="150">
        <f t="shared" si="2"/>
        <v>0</v>
      </c>
      <c r="M34" s="149">
        <v>0</v>
      </c>
      <c r="N34" s="149">
        <v>0</v>
      </c>
      <c r="O34" s="149">
        <v>0</v>
      </c>
      <c r="P34" s="150">
        <f t="shared" si="3"/>
        <v>0</v>
      </c>
      <c r="Q34" s="149">
        <v>0</v>
      </c>
      <c r="R34" s="149">
        <v>0</v>
      </c>
      <c r="S34" s="149">
        <v>0</v>
      </c>
      <c r="T34" s="150">
        <f t="shared" si="4"/>
        <v>0</v>
      </c>
      <c r="U34" s="150"/>
      <c r="V34" s="150"/>
      <c r="W34" s="150"/>
      <c r="X34" s="150"/>
      <c r="Y34" s="149">
        <f t="shared" si="12"/>
        <v>0</v>
      </c>
      <c r="Z34" s="149">
        <f t="shared" si="12"/>
        <v>0</v>
      </c>
      <c r="AA34" s="149">
        <f t="shared" si="12"/>
        <v>0</v>
      </c>
      <c r="AB34" s="150">
        <f t="shared" si="12"/>
        <v>0</v>
      </c>
    </row>
    <row r="35" spans="1:28" ht="49.5" customHeight="1">
      <c r="A35" s="68"/>
      <c r="B35" s="196"/>
      <c r="C35" s="96">
        <v>5000</v>
      </c>
      <c r="D35" s="148" t="s">
        <v>87</v>
      </c>
      <c r="E35" s="149">
        <v>90000000</v>
      </c>
      <c r="F35" s="149">
        <v>0</v>
      </c>
      <c r="G35" s="149">
        <v>0</v>
      </c>
      <c r="H35" s="150">
        <f t="shared" si="1"/>
        <v>90000000</v>
      </c>
      <c r="I35" s="149">
        <v>0</v>
      </c>
      <c r="J35" s="149">
        <v>0</v>
      </c>
      <c r="K35" s="149">
        <v>0</v>
      </c>
      <c r="L35" s="150">
        <f t="shared" si="2"/>
        <v>0</v>
      </c>
      <c r="M35" s="149">
        <v>0</v>
      </c>
      <c r="N35" s="149">
        <v>0</v>
      </c>
      <c r="O35" s="149">
        <v>0</v>
      </c>
      <c r="P35" s="150">
        <f t="shared" si="3"/>
        <v>0</v>
      </c>
      <c r="Q35" s="149">
        <v>90000000</v>
      </c>
      <c r="R35" s="149">
        <v>0</v>
      </c>
      <c r="S35" s="149">
        <v>0</v>
      </c>
      <c r="T35" s="150">
        <f t="shared" si="4"/>
        <v>90000000</v>
      </c>
      <c r="U35" s="150"/>
      <c r="V35" s="150"/>
      <c r="W35" s="150"/>
      <c r="X35" s="150"/>
      <c r="Y35" s="149">
        <f t="shared" si="12"/>
        <v>0</v>
      </c>
      <c r="Z35" s="149">
        <f t="shared" si="12"/>
        <v>0</v>
      </c>
      <c r="AA35" s="149">
        <f t="shared" si="12"/>
        <v>0</v>
      </c>
      <c r="AB35" s="150">
        <f t="shared" si="12"/>
        <v>0</v>
      </c>
    </row>
    <row r="36" spans="1:28" ht="45.75" customHeight="1">
      <c r="A36" s="68"/>
      <c r="B36" s="197"/>
      <c r="C36" s="96">
        <v>6000</v>
      </c>
      <c r="D36" s="151" t="s">
        <v>88</v>
      </c>
      <c r="E36" s="149">
        <v>0</v>
      </c>
      <c r="F36" s="149">
        <v>0</v>
      </c>
      <c r="G36" s="149">
        <v>0</v>
      </c>
      <c r="H36" s="150">
        <f t="shared" si="1"/>
        <v>0</v>
      </c>
      <c r="I36" s="149">
        <v>0</v>
      </c>
      <c r="J36" s="149">
        <v>0</v>
      </c>
      <c r="K36" s="149">
        <v>0</v>
      </c>
      <c r="L36" s="150">
        <f t="shared" si="2"/>
        <v>0</v>
      </c>
      <c r="M36" s="149">
        <v>0</v>
      </c>
      <c r="N36" s="149">
        <v>0</v>
      </c>
      <c r="O36" s="149">
        <v>0</v>
      </c>
      <c r="P36" s="150">
        <f t="shared" si="3"/>
        <v>0</v>
      </c>
      <c r="Q36" s="149">
        <v>0</v>
      </c>
      <c r="R36" s="149">
        <v>0</v>
      </c>
      <c r="S36" s="149">
        <v>0</v>
      </c>
      <c r="T36" s="150">
        <f t="shared" si="4"/>
        <v>0</v>
      </c>
      <c r="U36" s="150"/>
      <c r="V36" s="150"/>
      <c r="W36" s="150"/>
      <c r="X36" s="150"/>
      <c r="Y36" s="149">
        <f t="shared" si="12"/>
        <v>0</v>
      </c>
      <c r="Z36" s="149">
        <f t="shared" si="12"/>
        <v>0</v>
      </c>
      <c r="AA36" s="149">
        <f t="shared" si="12"/>
        <v>0</v>
      </c>
      <c r="AB36" s="150">
        <f t="shared" si="12"/>
        <v>0</v>
      </c>
    </row>
    <row r="37" spans="1:28" ht="2.25" hidden="1" customHeight="1">
      <c r="A37" s="68"/>
      <c r="B37" s="195">
        <v>5</v>
      </c>
      <c r="C37" s="85"/>
      <c r="D37" s="152" t="s">
        <v>109</v>
      </c>
      <c r="E37" s="153">
        <f>SUM(E38:E43)</f>
        <v>0</v>
      </c>
      <c r="F37" s="153">
        <f>SUM(F38:F43)</f>
        <v>0</v>
      </c>
      <c r="G37" s="153">
        <f t="shared" ref="G37:AA37" si="13">SUM(G38:G43)</f>
        <v>0</v>
      </c>
      <c r="H37" s="147">
        <f t="shared" si="1"/>
        <v>0</v>
      </c>
      <c r="I37" s="153">
        <f t="shared" si="13"/>
        <v>0</v>
      </c>
      <c r="J37" s="153">
        <f>SUM(J38:J43)</f>
        <v>0</v>
      </c>
      <c r="K37" s="153">
        <f t="shared" si="13"/>
        <v>0</v>
      </c>
      <c r="L37" s="147">
        <f t="shared" si="2"/>
        <v>0</v>
      </c>
      <c r="M37" s="153">
        <f t="shared" si="13"/>
        <v>0</v>
      </c>
      <c r="N37" s="153">
        <f>SUM(N38:N43)</f>
        <v>0</v>
      </c>
      <c r="O37" s="153">
        <f t="shared" si="13"/>
        <v>0</v>
      </c>
      <c r="P37" s="147">
        <f t="shared" si="3"/>
        <v>0</v>
      </c>
      <c r="Q37" s="153">
        <f t="shared" si="13"/>
        <v>0</v>
      </c>
      <c r="R37" s="153">
        <f>SUM(R38:R43)</f>
        <v>0</v>
      </c>
      <c r="S37" s="153">
        <f t="shared" si="13"/>
        <v>0</v>
      </c>
      <c r="T37" s="147">
        <f t="shared" si="4"/>
        <v>0</v>
      </c>
      <c r="U37" s="147"/>
      <c r="V37" s="147"/>
      <c r="W37" s="147"/>
      <c r="X37" s="147"/>
      <c r="Y37" s="153">
        <f t="shared" si="13"/>
        <v>0</v>
      </c>
      <c r="Z37" s="153">
        <f>SUM(Z38:Z43)</f>
        <v>0</v>
      </c>
      <c r="AA37" s="153">
        <f t="shared" si="13"/>
        <v>0</v>
      </c>
      <c r="AB37" s="147">
        <f>Y37+Z37+AA37</f>
        <v>0</v>
      </c>
    </row>
    <row r="38" spans="1:28" ht="49.5" hidden="1" customHeight="1">
      <c r="A38" s="68"/>
      <c r="B38" s="196"/>
      <c r="C38" s="96">
        <v>1000</v>
      </c>
      <c r="D38" s="151" t="s">
        <v>83</v>
      </c>
      <c r="E38" s="149">
        <v>0</v>
      </c>
      <c r="F38" s="149">
        <v>0</v>
      </c>
      <c r="G38" s="149">
        <v>0</v>
      </c>
      <c r="H38" s="150">
        <f t="shared" si="1"/>
        <v>0</v>
      </c>
      <c r="I38" s="149">
        <v>0</v>
      </c>
      <c r="J38" s="149">
        <v>0</v>
      </c>
      <c r="K38" s="149">
        <v>0</v>
      </c>
      <c r="L38" s="150">
        <f t="shared" si="2"/>
        <v>0</v>
      </c>
      <c r="M38" s="149">
        <v>0</v>
      </c>
      <c r="N38" s="149">
        <v>0</v>
      </c>
      <c r="O38" s="149">
        <v>0</v>
      </c>
      <c r="P38" s="150">
        <f t="shared" si="3"/>
        <v>0</v>
      </c>
      <c r="Q38" s="149">
        <v>0</v>
      </c>
      <c r="R38" s="149">
        <v>0</v>
      </c>
      <c r="S38" s="149">
        <v>0</v>
      </c>
      <c r="T38" s="150">
        <f t="shared" si="4"/>
        <v>0</v>
      </c>
      <c r="U38" s="150"/>
      <c r="V38" s="150"/>
      <c r="W38" s="150"/>
      <c r="X38" s="150"/>
      <c r="Y38" s="149">
        <f t="shared" ref="Y38:AA43" si="14">+E38-I38-M38-Q38-U38</f>
        <v>0</v>
      </c>
      <c r="Z38" s="149">
        <f t="shared" si="14"/>
        <v>0</v>
      </c>
      <c r="AA38" s="149">
        <f t="shared" si="14"/>
        <v>0</v>
      </c>
      <c r="AB38" s="150">
        <f t="shared" si="12"/>
        <v>0</v>
      </c>
    </row>
    <row r="39" spans="1:28" ht="49.5" hidden="1" customHeight="1">
      <c r="A39" s="68"/>
      <c r="B39" s="196"/>
      <c r="C39" s="96">
        <v>2000</v>
      </c>
      <c r="D39" s="151" t="s">
        <v>84</v>
      </c>
      <c r="E39" s="149">
        <v>0</v>
      </c>
      <c r="F39" s="149">
        <v>0</v>
      </c>
      <c r="G39" s="149">
        <v>0</v>
      </c>
      <c r="H39" s="150">
        <f t="shared" si="1"/>
        <v>0</v>
      </c>
      <c r="I39" s="149">
        <v>0</v>
      </c>
      <c r="J39" s="149">
        <v>0</v>
      </c>
      <c r="K39" s="149">
        <v>0</v>
      </c>
      <c r="L39" s="150">
        <f t="shared" si="2"/>
        <v>0</v>
      </c>
      <c r="M39" s="149">
        <v>0</v>
      </c>
      <c r="N39" s="149">
        <v>0</v>
      </c>
      <c r="O39" s="149">
        <v>0</v>
      </c>
      <c r="P39" s="150">
        <f t="shared" si="3"/>
        <v>0</v>
      </c>
      <c r="Q39" s="149">
        <v>0</v>
      </c>
      <c r="R39" s="149">
        <v>0</v>
      </c>
      <c r="S39" s="149">
        <v>0</v>
      </c>
      <c r="T39" s="150">
        <f t="shared" si="4"/>
        <v>0</v>
      </c>
      <c r="U39" s="150"/>
      <c r="V39" s="150"/>
      <c r="W39" s="150"/>
      <c r="X39" s="150"/>
      <c r="Y39" s="149">
        <f t="shared" si="14"/>
        <v>0</v>
      </c>
      <c r="Z39" s="149">
        <f t="shared" si="14"/>
        <v>0</v>
      </c>
      <c r="AA39" s="149">
        <f t="shared" si="14"/>
        <v>0</v>
      </c>
      <c r="AB39" s="150">
        <f t="shared" si="12"/>
        <v>0</v>
      </c>
    </row>
    <row r="40" spans="1:28" ht="49.5" hidden="1" customHeight="1">
      <c r="A40" s="68"/>
      <c r="B40" s="196"/>
      <c r="C40" s="96">
        <v>3000</v>
      </c>
      <c r="D40" s="151" t="s">
        <v>85</v>
      </c>
      <c r="E40" s="149">
        <v>0</v>
      </c>
      <c r="F40" s="149">
        <v>0</v>
      </c>
      <c r="G40" s="149">
        <v>0</v>
      </c>
      <c r="H40" s="150">
        <f t="shared" si="1"/>
        <v>0</v>
      </c>
      <c r="I40" s="149">
        <v>0</v>
      </c>
      <c r="J40" s="149">
        <v>0</v>
      </c>
      <c r="K40" s="149">
        <v>0</v>
      </c>
      <c r="L40" s="150">
        <f t="shared" si="2"/>
        <v>0</v>
      </c>
      <c r="M40" s="149">
        <v>0</v>
      </c>
      <c r="N40" s="149">
        <v>0</v>
      </c>
      <c r="O40" s="149">
        <v>0</v>
      </c>
      <c r="P40" s="150">
        <f t="shared" si="3"/>
        <v>0</v>
      </c>
      <c r="Q40" s="149">
        <v>0</v>
      </c>
      <c r="R40" s="149">
        <v>0</v>
      </c>
      <c r="S40" s="149">
        <v>0</v>
      </c>
      <c r="T40" s="150">
        <f t="shared" si="4"/>
        <v>0</v>
      </c>
      <c r="U40" s="150"/>
      <c r="V40" s="150"/>
      <c r="W40" s="150"/>
      <c r="X40" s="150"/>
      <c r="Y40" s="149">
        <f t="shared" si="14"/>
        <v>0</v>
      </c>
      <c r="Z40" s="149">
        <f t="shared" si="14"/>
        <v>0</v>
      </c>
      <c r="AA40" s="149">
        <f t="shared" si="14"/>
        <v>0</v>
      </c>
      <c r="AB40" s="150">
        <f t="shared" si="12"/>
        <v>0</v>
      </c>
    </row>
    <row r="41" spans="1:28" ht="54.75" hidden="1" customHeight="1">
      <c r="A41" s="68"/>
      <c r="B41" s="196"/>
      <c r="C41" s="96">
        <v>4000</v>
      </c>
      <c r="D41" s="151" t="s">
        <v>86</v>
      </c>
      <c r="E41" s="149">
        <v>0</v>
      </c>
      <c r="F41" s="149">
        <v>0</v>
      </c>
      <c r="G41" s="149">
        <v>0</v>
      </c>
      <c r="H41" s="150">
        <f t="shared" si="1"/>
        <v>0</v>
      </c>
      <c r="I41" s="149">
        <v>0</v>
      </c>
      <c r="J41" s="149">
        <v>0</v>
      </c>
      <c r="K41" s="149">
        <v>0</v>
      </c>
      <c r="L41" s="150">
        <f t="shared" si="2"/>
        <v>0</v>
      </c>
      <c r="M41" s="149">
        <v>0</v>
      </c>
      <c r="N41" s="149">
        <v>0</v>
      </c>
      <c r="O41" s="149">
        <v>0</v>
      </c>
      <c r="P41" s="150">
        <f t="shared" si="3"/>
        <v>0</v>
      </c>
      <c r="Q41" s="149">
        <v>0</v>
      </c>
      <c r="R41" s="149">
        <v>0</v>
      </c>
      <c r="S41" s="149">
        <v>0</v>
      </c>
      <c r="T41" s="150">
        <f t="shared" si="4"/>
        <v>0</v>
      </c>
      <c r="U41" s="150"/>
      <c r="V41" s="150"/>
      <c r="W41" s="150"/>
      <c r="X41" s="150"/>
      <c r="Y41" s="149">
        <f t="shared" si="14"/>
        <v>0</v>
      </c>
      <c r="Z41" s="149">
        <f t="shared" si="14"/>
        <v>0</v>
      </c>
      <c r="AA41" s="149">
        <f t="shared" si="14"/>
        <v>0</v>
      </c>
      <c r="AB41" s="150">
        <f t="shared" si="12"/>
        <v>0</v>
      </c>
    </row>
    <row r="42" spans="1:28" ht="49.5" hidden="1" customHeight="1">
      <c r="A42" s="68"/>
      <c r="B42" s="196"/>
      <c r="C42" s="96">
        <v>5000</v>
      </c>
      <c r="D42" s="151" t="s">
        <v>87</v>
      </c>
      <c r="E42" s="149">
        <v>0</v>
      </c>
      <c r="F42" s="149">
        <v>0</v>
      </c>
      <c r="G42" s="149">
        <v>0</v>
      </c>
      <c r="H42" s="150">
        <f t="shared" si="1"/>
        <v>0</v>
      </c>
      <c r="I42" s="149">
        <v>0</v>
      </c>
      <c r="J42" s="149">
        <v>0</v>
      </c>
      <c r="K42" s="149">
        <v>0</v>
      </c>
      <c r="L42" s="150">
        <f t="shared" si="2"/>
        <v>0</v>
      </c>
      <c r="M42" s="149">
        <v>0</v>
      </c>
      <c r="N42" s="149">
        <v>0</v>
      </c>
      <c r="O42" s="149">
        <v>0</v>
      </c>
      <c r="P42" s="150">
        <f t="shared" si="3"/>
        <v>0</v>
      </c>
      <c r="Q42" s="149">
        <v>0</v>
      </c>
      <c r="R42" s="149">
        <v>0</v>
      </c>
      <c r="S42" s="149">
        <v>0</v>
      </c>
      <c r="T42" s="150">
        <f t="shared" si="4"/>
        <v>0</v>
      </c>
      <c r="U42" s="150"/>
      <c r="V42" s="150"/>
      <c r="W42" s="150"/>
      <c r="X42" s="150"/>
      <c r="Y42" s="149">
        <f t="shared" si="14"/>
        <v>0</v>
      </c>
      <c r="Z42" s="149">
        <f t="shared" si="14"/>
        <v>0</v>
      </c>
      <c r="AA42" s="149">
        <f t="shared" si="14"/>
        <v>0</v>
      </c>
      <c r="AB42" s="150">
        <f t="shared" si="12"/>
        <v>0</v>
      </c>
    </row>
    <row r="43" spans="1:28" ht="49.5" hidden="1" customHeight="1">
      <c r="A43" s="68"/>
      <c r="B43" s="197"/>
      <c r="C43" s="96">
        <v>6000</v>
      </c>
      <c r="D43" s="151" t="s">
        <v>88</v>
      </c>
      <c r="E43" s="149">
        <v>0</v>
      </c>
      <c r="F43" s="149">
        <v>0</v>
      </c>
      <c r="G43" s="149">
        <v>0</v>
      </c>
      <c r="H43" s="150">
        <f t="shared" si="1"/>
        <v>0</v>
      </c>
      <c r="I43" s="149">
        <v>0</v>
      </c>
      <c r="J43" s="149">
        <v>0</v>
      </c>
      <c r="K43" s="149">
        <v>0</v>
      </c>
      <c r="L43" s="150">
        <f t="shared" si="2"/>
        <v>0</v>
      </c>
      <c r="M43" s="149">
        <v>0</v>
      </c>
      <c r="N43" s="149">
        <v>0</v>
      </c>
      <c r="O43" s="149">
        <v>0</v>
      </c>
      <c r="P43" s="150">
        <f t="shared" si="3"/>
        <v>0</v>
      </c>
      <c r="Q43" s="149">
        <v>0</v>
      </c>
      <c r="R43" s="149">
        <v>0</v>
      </c>
      <c r="S43" s="149">
        <v>0</v>
      </c>
      <c r="T43" s="150">
        <f t="shared" si="4"/>
        <v>0</v>
      </c>
      <c r="U43" s="150"/>
      <c r="V43" s="150"/>
      <c r="W43" s="150"/>
      <c r="X43" s="150"/>
      <c r="Y43" s="149">
        <f t="shared" si="14"/>
        <v>0</v>
      </c>
      <c r="Z43" s="149">
        <f t="shared" si="14"/>
        <v>0</v>
      </c>
      <c r="AA43" s="149">
        <f t="shared" si="14"/>
        <v>0</v>
      </c>
      <c r="AB43" s="150">
        <f t="shared" si="12"/>
        <v>0</v>
      </c>
    </row>
    <row r="44" spans="1:28" ht="64.5" customHeight="1">
      <c r="A44" s="68"/>
      <c r="B44" s="195">
        <v>6</v>
      </c>
      <c r="C44" s="85"/>
      <c r="D44" s="152" t="s">
        <v>110</v>
      </c>
      <c r="E44" s="153">
        <f>SUM(E45:E50)</f>
        <v>8500000</v>
      </c>
      <c r="F44" s="153">
        <f>SUM(F45:F50)</f>
        <v>0</v>
      </c>
      <c r="G44" s="153">
        <f t="shared" ref="G44:AA44" si="15">SUM(G45:G50)</f>
        <v>0</v>
      </c>
      <c r="H44" s="147">
        <f t="shared" si="1"/>
        <v>8500000</v>
      </c>
      <c r="I44" s="153">
        <f t="shared" si="15"/>
        <v>8450000</v>
      </c>
      <c r="J44" s="153">
        <f>SUM(J45:J50)</f>
        <v>0</v>
      </c>
      <c r="K44" s="153">
        <f t="shared" si="15"/>
        <v>0</v>
      </c>
      <c r="L44" s="147">
        <f t="shared" si="2"/>
        <v>8450000</v>
      </c>
      <c r="M44" s="153">
        <f t="shared" si="15"/>
        <v>0</v>
      </c>
      <c r="N44" s="153">
        <f>SUM(N45:N50)</f>
        <v>0</v>
      </c>
      <c r="O44" s="153">
        <f t="shared" si="15"/>
        <v>0</v>
      </c>
      <c r="P44" s="147">
        <f t="shared" si="3"/>
        <v>0</v>
      </c>
      <c r="Q44" s="153">
        <f t="shared" si="15"/>
        <v>0</v>
      </c>
      <c r="R44" s="153">
        <f>SUM(R45:R50)</f>
        <v>0</v>
      </c>
      <c r="S44" s="153">
        <f t="shared" si="15"/>
        <v>0</v>
      </c>
      <c r="T44" s="147">
        <f t="shared" si="4"/>
        <v>0</v>
      </c>
      <c r="U44" s="147"/>
      <c r="V44" s="147"/>
      <c r="W44" s="147"/>
      <c r="X44" s="147"/>
      <c r="Y44" s="153">
        <f t="shared" si="15"/>
        <v>50000</v>
      </c>
      <c r="Z44" s="153">
        <f>SUM(Z45:Z50)</f>
        <v>0</v>
      </c>
      <c r="AA44" s="153">
        <f t="shared" si="15"/>
        <v>0</v>
      </c>
      <c r="AB44" s="147">
        <f>Y44+Z44+AA44</f>
        <v>50000</v>
      </c>
    </row>
    <row r="45" spans="1:28" ht="49.5" customHeight="1">
      <c r="A45" s="68"/>
      <c r="B45" s="196"/>
      <c r="C45" s="96">
        <v>1000</v>
      </c>
      <c r="D45" s="151" t="s">
        <v>83</v>
      </c>
      <c r="E45" s="149">
        <v>0</v>
      </c>
      <c r="F45" s="149">
        <v>0</v>
      </c>
      <c r="G45" s="149">
        <v>0</v>
      </c>
      <c r="H45" s="150">
        <f t="shared" si="1"/>
        <v>0</v>
      </c>
      <c r="I45" s="149">
        <v>0</v>
      </c>
      <c r="J45" s="149">
        <v>0</v>
      </c>
      <c r="K45" s="149">
        <v>0</v>
      </c>
      <c r="L45" s="150">
        <f t="shared" si="2"/>
        <v>0</v>
      </c>
      <c r="M45" s="149">
        <v>0</v>
      </c>
      <c r="N45" s="149">
        <v>0</v>
      </c>
      <c r="O45" s="149">
        <v>0</v>
      </c>
      <c r="P45" s="150">
        <f t="shared" si="3"/>
        <v>0</v>
      </c>
      <c r="Q45" s="149">
        <v>0</v>
      </c>
      <c r="R45" s="149">
        <v>0</v>
      </c>
      <c r="S45" s="149">
        <v>0</v>
      </c>
      <c r="T45" s="150">
        <f t="shared" si="4"/>
        <v>0</v>
      </c>
      <c r="U45" s="150"/>
      <c r="V45" s="150"/>
      <c r="W45" s="150"/>
      <c r="X45" s="150"/>
      <c r="Y45" s="149">
        <f t="shared" ref="Y45:AB60" si="16">+E45-I45-M45-Q45-U45</f>
        <v>0</v>
      </c>
      <c r="Z45" s="149">
        <f t="shared" si="16"/>
        <v>0</v>
      </c>
      <c r="AA45" s="149">
        <f t="shared" si="16"/>
        <v>0</v>
      </c>
      <c r="AB45" s="150">
        <f t="shared" si="12"/>
        <v>0</v>
      </c>
    </row>
    <row r="46" spans="1:28" ht="49.5" customHeight="1">
      <c r="A46" s="68"/>
      <c r="B46" s="196"/>
      <c r="C46" s="96">
        <v>2000</v>
      </c>
      <c r="D46" s="151" t="s">
        <v>84</v>
      </c>
      <c r="E46" s="149">
        <v>0</v>
      </c>
      <c r="F46" s="149">
        <v>0</v>
      </c>
      <c r="G46" s="149">
        <v>0</v>
      </c>
      <c r="H46" s="150">
        <f t="shared" si="1"/>
        <v>0</v>
      </c>
      <c r="I46" s="149">
        <v>0</v>
      </c>
      <c r="J46" s="149">
        <v>0</v>
      </c>
      <c r="K46" s="149">
        <v>0</v>
      </c>
      <c r="L46" s="150">
        <f t="shared" si="2"/>
        <v>0</v>
      </c>
      <c r="M46" s="149">
        <v>0</v>
      </c>
      <c r="N46" s="149">
        <v>0</v>
      </c>
      <c r="O46" s="149">
        <v>0</v>
      </c>
      <c r="P46" s="150">
        <f t="shared" si="3"/>
        <v>0</v>
      </c>
      <c r="Q46" s="149">
        <v>0</v>
      </c>
      <c r="R46" s="149">
        <v>0</v>
      </c>
      <c r="S46" s="149">
        <v>0</v>
      </c>
      <c r="T46" s="150">
        <f t="shared" si="4"/>
        <v>0</v>
      </c>
      <c r="U46" s="150"/>
      <c r="V46" s="150"/>
      <c r="W46" s="150"/>
      <c r="X46" s="150"/>
      <c r="Y46" s="149">
        <f t="shared" si="16"/>
        <v>0</v>
      </c>
      <c r="Z46" s="149">
        <f t="shared" si="16"/>
        <v>0</v>
      </c>
      <c r="AA46" s="149">
        <f t="shared" si="16"/>
        <v>0</v>
      </c>
      <c r="AB46" s="150">
        <f t="shared" si="12"/>
        <v>0</v>
      </c>
    </row>
    <row r="47" spans="1:28" ht="49.5" customHeight="1">
      <c r="A47" s="68"/>
      <c r="B47" s="196"/>
      <c r="C47" s="96">
        <v>3000</v>
      </c>
      <c r="D47" s="151" t="s">
        <v>85</v>
      </c>
      <c r="E47" s="149">
        <v>0</v>
      </c>
      <c r="F47" s="149">
        <v>0</v>
      </c>
      <c r="G47" s="149">
        <v>0</v>
      </c>
      <c r="H47" s="150">
        <f t="shared" si="1"/>
        <v>0</v>
      </c>
      <c r="I47" s="149">
        <v>0</v>
      </c>
      <c r="J47" s="149">
        <v>0</v>
      </c>
      <c r="K47" s="149">
        <v>0</v>
      </c>
      <c r="L47" s="150">
        <f t="shared" si="2"/>
        <v>0</v>
      </c>
      <c r="M47" s="149">
        <v>0</v>
      </c>
      <c r="N47" s="149">
        <v>0</v>
      </c>
      <c r="O47" s="149">
        <v>0</v>
      </c>
      <c r="P47" s="150">
        <f t="shared" si="3"/>
        <v>0</v>
      </c>
      <c r="Q47" s="149">
        <v>0</v>
      </c>
      <c r="R47" s="149">
        <v>0</v>
      </c>
      <c r="S47" s="149">
        <v>0</v>
      </c>
      <c r="T47" s="150">
        <f t="shared" si="4"/>
        <v>0</v>
      </c>
      <c r="U47" s="150"/>
      <c r="V47" s="150"/>
      <c r="W47" s="150"/>
      <c r="X47" s="150"/>
      <c r="Y47" s="149">
        <f t="shared" si="16"/>
        <v>0</v>
      </c>
      <c r="Z47" s="149">
        <f t="shared" si="16"/>
        <v>0</v>
      </c>
      <c r="AA47" s="149">
        <f t="shared" si="16"/>
        <v>0</v>
      </c>
      <c r="AB47" s="150">
        <f t="shared" si="16"/>
        <v>0</v>
      </c>
    </row>
    <row r="48" spans="1:28" ht="54.95" customHeight="1">
      <c r="A48" s="68"/>
      <c r="B48" s="196"/>
      <c r="C48" s="96">
        <v>4000</v>
      </c>
      <c r="D48" s="151" t="s">
        <v>86</v>
      </c>
      <c r="E48" s="149">
        <v>0</v>
      </c>
      <c r="F48" s="149">
        <v>0</v>
      </c>
      <c r="G48" s="149">
        <v>0</v>
      </c>
      <c r="H48" s="150">
        <f t="shared" si="1"/>
        <v>0</v>
      </c>
      <c r="I48" s="149">
        <v>0</v>
      </c>
      <c r="J48" s="149">
        <v>0</v>
      </c>
      <c r="K48" s="149">
        <v>0</v>
      </c>
      <c r="L48" s="150">
        <f t="shared" si="2"/>
        <v>0</v>
      </c>
      <c r="M48" s="149">
        <v>0</v>
      </c>
      <c r="N48" s="149">
        <v>0</v>
      </c>
      <c r="O48" s="149">
        <v>0</v>
      </c>
      <c r="P48" s="150">
        <f t="shared" si="3"/>
        <v>0</v>
      </c>
      <c r="Q48" s="149">
        <v>0</v>
      </c>
      <c r="R48" s="149">
        <v>0</v>
      </c>
      <c r="S48" s="149">
        <v>0</v>
      </c>
      <c r="T48" s="150">
        <f t="shared" si="4"/>
        <v>0</v>
      </c>
      <c r="U48" s="150"/>
      <c r="V48" s="150"/>
      <c r="W48" s="150"/>
      <c r="X48" s="150"/>
      <c r="Y48" s="149">
        <f t="shared" si="16"/>
        <v>0</v>
      </c>
      <c r="Z48" s="149">
        <f t="shared" si="16"/>
        <v>0</v>
      </c>
      <c r="AA48" s="149">
        <f t="shared" si="16"/>
        <v>0</v>
      </c>
      <c r="AB48" s="150">
        <f t="shared" si="16"/>
        <v>0</v>
      </c>
    </row>
    <row r="49" spans="1:28" ht="49.5" customHeight="1">
      <c r="A49" s="68"/>
      <c r="B49" s="196"/>
      <c r="C49" s="96">
        <v>5000</v>
      </c>
      <c r="D49" s="151" t="s">
        <v>87</v>
      </c>
      <c r="E49" s="149">
        <v>8500000</v>
      </c>
      <c r="F49" s="149">
        <v>0</v>
      </c>
      <c r="G49" s="149">
        <v>0</v>
      </c>
      <c r="H49" s="150">
        <f t="shared" si="1"/>
        <v>8500000</v>
      </c>
      <c r="I49" s="149">
        <v>8450000</v>
      </c>
      <c r="J49" s="149">
        <v>0</v>
      </c>
      <c r="K49" s="149">
        <v>0</v>
      </c>
      <c r="L49" s="150">
        <f t="shared" si="2"/>
        <v>8450000</v>
      </c>
      <c r="M49" s="149">
        <v>0</v>
      </c>
      <c r="N49" s="149">
        <v>0</v>
      </c>
      <c r="O49" s="149">
        <v>0</v>
      </c>
      <c r="P49" s="150">
        <f t="shared" si="3"/>
        <v>0</v>
      </c>
      <c r="Q49" s="149">
        <v>0</v>
      </c>
      <c r="R49" s="149">
        <v>0</v>
      </c>
      <c r="S49" s="149">
        <v>0</v>
      </c>
      <c r="T49" s="150">
        <f t="shared" si="4"/>
        <v>0</v>
      </c>
      <c r="U49" s="150"/>
      <c r="V49" s="150"/>
      <c r="W49" s="150"/>
      <c r="X49" s="150"/>
      <c r="Y49" s="149">
        <f t="shared" si="16"/>
        <v>50000</v>
      </c>
      <c r="Z49" s="149">
        <f t="shared" si="16"/>
        <v>0</v>
      </c>
      <c r="AA49" s="149">
        <f t="shared" si="16"/>
        <v>0</v>
      </c>
      <c r="AB49" s="150">
        <f t="shared" si="16"/>
        <v>50000</v>
      </c>
    </row>
    <row r="50" spans="1:28" ht="45.75" customHeight="1">
      <c r="A50" s="68"/>
      <c r="B50" s="197"/>
      <c r="C50" s="96">
        <v>6000</v>
      </c>
      <c r="D50" s="151" t="s">
        <v>88</v>
      </c>
      <c r="E50" s="149">
        <v>0</v>
      </c>
      <c r="F50" s="149">
        <v>0</v>
      </c>
      <c r="G50" s="149">
        <v>0</v>
      </c>
      <c r="H50" s="150">
        <f t="shared" si="1"/>
        <v>0</v>
      </c>
      <c r="I50" s="149">
        <v>0</v>
      </c>
      <c r="J50" s="149">
        <v>0</v>
      </c>
      <c r="K50" s="149">
        <v>0</v>
      </c>
      <c r="L50" s="150">
        <f t="shared" si="2"/>
        <v>0</v>
      </c>
      <c r="M50" s="149">
        <v>0</v>
      </c>
      <c r="N50" s="149">
        <v>0</v>
      </c>
      <c r="O50" s="149">
        <v>0</v>
      </c>
      <c r="P50" s="150">
        <f t="shared" si="3"/>
        <v>0</v>
      </c>
      <c r="Q50" s="149">
        <v>0</v>
      </c>
      <c r="R50" s="149">
        <v>0</v>
      </c>
      <c r="S50" s="149">
        <v>0</v>
      </c>
      <c r="T50" s="150">
        <f t="shared" si="4"/>
        <v>0</v>
      </c>
      <c r="U50" s="150"/>
      <c r="V50" s="150"/>
      <c r="W50" s="150"/>
      <c r="X50" s="150"/>
      <c r="Y50" s="149">
        <f t="shared" si="16"/>
        <v>0</v>
      </c>
      <c r="Z50" s="149">
        <f t="shared" si="16"/>
        <v>0</v>
      </c>
      <c r="AA50" s="149">
        <f t="shared" si="16"/>
        <v>0</v>
      </c>
      <c r="AB50" s="150">
        <f t="shared" si="16"/>
        <v>0</v>
      </c>
    </row>
    <row r="51" spans="1:28" ht="2.25" hidden="1" customHeight="1">
      <c r="A51" s="68"/>
      <c r="B51" s="195">
        <v>7</v>
      </c>
      <c r="C51" s="85"/>
      <c r="D51" s="158" t="s">
        <v>94</v>
      </c>
      <c r="E51" s="153">
        <f>SUM(E52:E57)</f>
        <v>0</v>
      </c>
      <c r="F51" s="153">
        <f>SUM(F52:F57)</f>
        <v>0</v>
      </c>
      <c r="G51" s="153">
        <f t="shared" ref="G51:AA51" si="17">SUM(G52:G57)</f>
        <v>0</v>
      </c>
      <c r="H51" s="147">
        <f t="shared" si="1"/>
        <v>0</v>
      </c>
      <c r="I51" s="153">
        <f t="shared" si="17"/>
        <v>0</v>
      </c>
      <c r="J51" s="153">
        <f>SUM(J52:J57)</f>
        <v>0</v>
      </c>
      <c r="K51" s="153">
        <f t="shared" si="17"/>
        <v>0</v>
      </c>
      <c r="L51" s="147">
        <f t="shared" si="2"/>
        <v>0</v>
      </c>
      <c r="M51" s="153">
        <f t="shared" si="17"/>
        <v>0</v>
      </c>
      <c r="N51" s="153">
        <f>SUM(N52:N57)</f>
        <v>0</v>
      </c>
      <c r="O51" s="153">
        <f t="shared" si="17"/>
        <v>0</v>
      </c>
      <c r="P51" s="147">
        <f t="shared" si="3"/>
        <v>0</v>
      </c>
      <c r="Q51" s="153">
        <f t="shared" si="17"/>
        <v>0</v>
      </c>
      <c r="R51" s="153">
        <f>SUM(R52:R57)</f>
        <v>0</v>
      </c>
      <c r="S51" s="153">
        <f t="shared" si="17"/>
        <v>0</v>
      </c>
      <c r="T51" s="147">
        <f t="shared" si="4"/>
        <v>0</v>
      </c>
      <c r="U51" s="147"/>
      <c r="V51" s="147"/>
      <c r="W51" s="147"/>
      <c r="X51" s="147"/>
      <c r="Y51" s="153">
        <f t="shared" si="17"/>
        <v>0</v>
      </c>
      <c r="Z51" s="153">
        <f>SUM(Z52:Z57)</f>
        <v>0</v>
      </c>
      <c r="AA51" s="153">
        <f t="shared" si="17"/>
        <v>0</v>
      </c>
      <c r="AB51" s="147">
        <f>Y51+Z51+AA51</f>
        <v>0</v>
      </c>
    </row>
    <row r="52" spans="1:28" ht="49.5" hidden="1" customHeight="1">
      <c r="A52" s="68"/>
      <c r="B52" s="196"/>
      <c r="C52" s="96">
        <v>1000</v>
      </c>
      <c r="D52" s="151" t="s">
        <v>83</v>
      </c>
      <c r="E52" s="149">
        <v>0</v>
      </c>
      <c r="F52" s="149">
        <v>0</v>
      </c>
      <c r="G52" s="149">
        <v>0</v>
      </c>
      <c r="H52" s="150">
        <f t="shared" si="1"/>
        <v>0</v>
      </c>
      <c r="I52" s="149">
        <v>0</v>
      </c>
      <c r="J52" s="149">
        <v>0</v>
      </c>
      <c r="K52" s="149">
        <v>0</v>
      </c>
      <c r="L52" s="150">
        <f t="shared" si="2"/>
        <v>0</v>
      </c>
      <c r="M52" s="149">
        <v>0</v>
      </c>
      <c r="N52" s="149">
        <v>0</v>
      </c>
      <c r="O52" s="149">
        <v>0</v>
      </c>
      <c r="P52" s="150">
        <f t="shared" si="3"/>
        <v>0</v>
      </c>
      <c r="Q52" s="149">
        <v>0</v>
      </c>
      <c r="R52" s="149">
        <v>0</v>
      </c>
      <c r="S52" s="149">
        <v>0</v>
      </c>
      <c r="T52" s="150">
        <f t="shared" si="4"/>
        <v>0</v>
      </c>
      <c r="U52" s="150"/>
      <c r="V52" s="150"/>
      <c r="W52" s="150"/>
      <c r="X52" s="150"/>
      <c r="Y52" s="149">
        <f t="shared" ref="Y52:AA57" si="18">+E52-I52-M52-Q52-U52</f>
        <v>0</v>
      </c>
      <c r="Z52" s="149">
        <f t="shared" si="18"/>
        <v>0</v>
      </c>
      <c r="AA52" s="149">
        <f t="shared" si="18"/>
        <v>0</v>
      </c>
      <c r="AB52" s="150">
        <f t="shared" si="16"/>
        <v>0</v>
      </c>
    </row>
    <row r="53" spans="1:28" ht="49.5" hidden="1" customHeight="1">
      <c r="A53" s="68"/>
      <c r="B53" s="196"/>
      <c r="C53" s="96">
        <v>2000</v>
      </c>
      <c r="D53" s="151" t="s">
        <v>84</v>
      </c>
      <c r="E53" s="149">
        <v>0</v>
      </c>
      <c r="F53" s="149">
        <v>0</v>
      </c>
      <c r="G53" s="149">
        <v>0</v>
      </c>
      <c r="H53" s="150">
        <f t="shared" si="1"/>
        <v>0</v>
      </c>
      <c r="I53" s="149">
        <v>0</v>
      </c>
      <c r="J53" s="149">
        <v>0</v>
      </c>
      <c r="K53" s="149">
        <v>0</v>
      </c>
      <c r="L53" s="150">
        <f t="shared" si="2"/>
        <v>0</v>
      </c>
      <c r="M53" s="149">
        <v>0</v>
      </c>
      <c r="N53" s="149">
        <v>0</v>
      </c>
      <c r="O53" s="149">
        <v>0</v>
      </c>
      <c r="P53" s="150">
        <f t="shared" si="3"/>
        <v>0</v>
      </c>
      <c r="Q53" s="149">
        <v>0</v>
      </c>
      <c r="R53" s="149">
        <v>0</v>
      </c>
      <c r="S53" s="149">
        <v>0</v>
      </c>
      <c r="T53" s="150">
        <f t="shared" si="4"/>
        <v>0</v>
      </c>
      <c r="U53" s="150"/>
      <c r="V53" s="150"/>
      <c r="W53" s="150"/>
      <c r="X53" s="150"/>
      <c r="Y53" s="149">
        <f t="shared" si="18"/>
        <v>0</v>
      </c>
      <c r="Z53" s="149">
        <f t="shared" si="18"/>
        <v>0</v>
      </c>
      <c r="AA53" s="149">
        <f t="shared" si="18"/>
        <v>0</v>
      </c>
      <c r="AB53" s="150">
        <f t="shared" si="16"/>
        <v>0</v>
      </c>
    </row>
    <row r="54" spans="1:28" ht="49.5" hidden="1" customHeight="1">
      <c r="A54" s="68"/>
      <c r="B54" s="196"/>
      <c r="C54" s="96">
        <v>3000</v>
      </c>
      <c r="D54" s="151" t="s">
        <v>85</v>
      </c>
      <c r="E54" s="149">
        <v>0</v>
      </c>
      <c r="F54" s="149">
        <v>0</v>
      </c>
      <c r="G54" s="149">
        <v>0</v>
      </c>
      <c r="H54" s="150">
        <f t="shared" si="1"/>
        <v>0</v>
      </c>
      <c r="I54" s="149">
        <v>0</v>
      </c>
      <c r="J54" s="149">
        <v>0</v>
      </c>
      <c r="K54" s="149">
        <v>0</v>
      </c>
      <c r="L54" s="150">
        <f t="shared" si="2"/>
        <v>0</v>
      </c>
      <c r="M54" s="149">
        <v>0</v>
      </c>
      <c r="N54" s="149">
        <v>0</v>
      </c>
      <c r="O54" s="149">
        <v>0</v>
      </c>
      <c r="P54" s="150">
        <f t="shared" si="3"/>
        <v>0</v>
      </c>
      <c r="Q54" s="149">
        <v>0</v>
      </c>
      <c r="R54" s="149">
        <v>0</v>
      </c>
      <c r="S54" s="149">
        <v>0</v>
      </c>
      <c r="T54" s="150">
        <f t="shared" si="4"/>
        <v>0</v>
      </c>
      <c r="U54" s="150"/>
      <c r="V54" s="150"/>
      <c r="W54" s="150"/>
      <c r="X54" s="150"/>
      <c r="Y54" s="149">
        <f t="shared" si="18"/>
        <v>0</v>
      </c>
      <c r="Z54" s="149">
        <f t="shared" si="18"/>
        <v>0</v>
      </c>
      <c r="AA54" s="149">
        <f t="shared" si="18"/>
        <v>0</v>
      </c>
      <c r="AB54" s="150">
        <f t="shared" si="16"/>
        <v>0</v>
      </c>
    </row>
    <row r="55" spans="1:28" ht="54.75" hidden="1" customHeight="1">
      <c r="A55" s="68"/>
      <c r="B55" s="196"/>
      <c r="C55" s="96">
        <v>4000</v>
      </c>
      <c r="D55" s="151" t="s">
        <v>86</v>
      </c>
      <c r="E55" s="149">
        <v>0</v>
      </c>
      <c r="F55" s="149">
        <v>0</v>
      </c>
      <c r="G55" s="149">
        <v>0</v>
      </c>
      <c r="H55" s="150">
        <f t="shared" si="1"/>
        <v>0</v>
      </c>
      <c r="I55" s="149">
        <v>0</v>
      </c>
      <c r="J55" s="149">
        <v>0</v>
      </c>
      <c r="K55" s="149">
        <v>0</v>
      </c>
      <c r="L55" s="150">
        <f t="shared" si="2"/>
        <v>0</v>
      </c>
      <c r="M55" s="149">
        <v>0</v>
      </c>
      <c r="N55" s="149">
        <v>0</v>
      </c>
      <c r="O55" s="149">
        <v>0</v>
      </c>
      <c r="P55" s="150">
        <f t="shared" si="3"/>
        <v>0</v>
      </c>
      <c r="Q55" s="149">
        <v>0</v>
      </c>
      <c r="R55" s="149">
        <v>0</v>
      </c>
      <c r="S55" s="149">
        <v>0</v>
      </c>
      <c r="T55" s="150">
        <f t="shared" si="4"/>
        <v>0</v>
      </c>
      <c r="U55" s="150"/>
      <c r="V55" s="150"/>
      <c r="W55" s="150"/>
      <c r="X55" s="150"/>
      <c r="Y55" s="149">
        <f t="shared" si="18"/>
        <v>0</v>
      </c>
      <c r="Z55" s="149">
        <f t="shared" si="18"/>
        <v>0</v>
      </c>
      <c r="AA55" s="149">
        <f t="shared" si="18"/>
        <v>0</v>
      </c>
      <c r="AB55" s="150">
        <f t="shared" si="16"/>
        <v>0</v>
      </c>
    </row>
    <row r="56" spans="1:28" ht="49.5" hidden="1" customHeight="1">
      <c r="A56" s="68"/>
      <c r="B56" s="196"/>
      <c r="C56" s="96">
        <v>5000</v>
      </c>
      <c r="D56" s="151" t="s">
        <v>87</v>
      </c>
      <c r="E56" s="149">
        <v>0</v>
      </c>
      <c r="F56" s="149">
        <v>0</v>
      </c>
      <c r="G56" s="149">
        <v>0</v>
      </c>
      <c r="H56" s="150">
        <f t="shared" si="1"/>
        <v>0</v>
      </c>
      <c r="I56" s="149">
        <v>0</v>
      </c>
      <c r="J56" s="149">
        <v>0</v>
      </c>
      <c r="K56" s="149">
        <v>0</v>
      </c>
      <c r="L56" s="150">
        <f t="shared" si="2"/>
        <v>0</v>
      </c>
      <c r="M56" s="149">
        <v>0</v>
      </c>
      <c r="N56" s="149">
        <v>0</v>
      </c>
      <c r="O56" s="149">
        <v>0</v>
      </c>
      <c r="P56" s="150">
        <f t="shared" si="3"/>
        <v>0</v>
      </c>
      <c r="Q56" s="149">
        <v>0</v>
      </c>
      <c r="R56" s="149">
        <v>0</v>
      </c>
      <c r="S56" s="149">
        <v>0</v>
      </c>
      <c r="T56" s="150">
        <f t="shared" si="4"/>
        <v>0</v>
      </c>
      <c r="U56" s="150"/>
      <c r="V56" s="150"/>
      <c r="W56" s="150"/>
      <c r="X56" s="150"/>
      <c r="Y56" s="149">
        <f t="shared" si="18"/>
        <v>0</v>
      </c>
      <c r="Z56" s="149">
        <f t="shared" si="18"/>
        <v>0</v>
      </c>
      <c r="AA56" s="149">
        <f t="shared" si="18"/>
        <v>0</v>
      </c>
      <c r="AB56" s="150">
        <f t="shared" si="16"/>
        <v>0</v>
      </c>
    </row>
    <row r="57" spans="1:28" ht="49.5" hidden="1" customHeight="1">
      <c r="A57" s="68"/>
      <c r="B57" s="197"/>
      <c r="C57" s="96">
        <v>6000</v>
      </c>
      <c r="D57" s="151" t="s">
        <v>88</v>
      </c>
      <c r="E57" s="149">
        <v>0</v>
      </c>
      <c r="F57" s="149">
        <v>0</v>
      </c>
      <c r="G57" s="149">
        <v>0</v>
      </c>
      <c r="H57" s="150">
        <f t="shared" si="1"/>
        <v>0</v>
      </c>
      <c r="I57" s="149">
        <v>0</v>
      </c>
      <c r="J57" s="149">
        <v>0</v>
      </c>
      <c r="K57" s="149">
        <v>0</v>
      </c>
      <c r="L57" s="150">
        <f t="shared" si="2"/>
        <v>0</v>
      </c>
      <c r="M57" s="149">
        <v>0</v>
      </c>
      <c r="N57" s="149">
        <v>0</v>
      </c>
      <c r="O57" s="149">
        <v>0</v>
      </c>
      <c r="P57" s="150">
        <f t="shared" si="3"/>
        <v>0</v>
      </c>
      <c r="Q57" s="149">
        <v>0</v>
      </c>
      <c r="R57" s="149">
        <v>0</v>
      </c>
      <c r="S57" s="149">
        <v>0</v>
      </c>
      <c r="T57" s="150">
        <f t="shared" si="4"/>
        <v>0</v>
      </c>
      <c r="U57" s="150"/>
      <c r="V57" s="150"/>
      <c r="W57" s="150"/>
      <c r="X57" s="150"/>
      <c r="Y57" s="149">
        <f t="shared" si="18"/>
        <v>0</v>
      </c>
      <c r="Z57" s="149">
        <f t="shared" si="18"/>
        <v>0</v>
      </c>
      <c r="AA57" s="149">
        <f t="shared" si="18"/>
        <v>0</v>
      </c>
      <c r="AB57" s="150">
        <f t="shared" si="16"/>
        <v>0</v>
      </c>
    </row>
    <row r="58" spans="1:28" ht="64.5" customHeight="1">
      <c r="A58" s="68"/>
      <c r="B58" s="195">
        <v>8</v>
      </c>
      <c r="C58" s="85"/>
      <c r="D58" s="158" t="s">
        <v>111</v>
      </c>
      <c r="E58" s="153">
        <f>SUM(E59:E64)</f>
        <v>20188368.800000001</v>
      </c>
      <c r="F58" s="153">
        <f>SUM(F59:F64)</f>
        <v>0</v>
      </c>
      <c r="G58" s="153">
        <f t="shared" ref="G58:AA58" si="19">SUM(G59:G64)</f>
        <v>0</v>
      </c>
      <c r="H58" s="147">
        <f t="shared" si="1"/>
        <v>20188368.800000001</v>
      </c>
      <c r="I58" s="153">
        <f t="shared" si="19"/>
        <v>0</v>
      </c>
      <c r="J58" s="153">
        <f>SUM(J59:J64)</f>
        <v>0</v>
      </c>
      <c r="K58" s="153">
        <f t="shared" si="19"/>
        <v>0</v>
      </c>
      <c r="L58" s="147">
        <f t="shared" si="2"/>
        <v>0</v>
      </c>
      <c r="M58" s="153">
        <f t="shared" si="19"/>
        <v>0</v>
      </c>
      <c r="N58" s="153">
        <f>SUM(N59:N64)</f>
        <v>0</v>
      </c>
      <c r="O58" s="153">
        <f t="shared" si="19"/>
        <v>0</v>
      </c>
      <c r="P58" s="147">
        <f t="shared" si="3"/>
        <v>0</v>
      </c>
      <c r="Q58" s="153">
        <f t="shared" si="19"/>
        <v>20188368.800000001</v>
      </c>
      <c r="R58" s="153">
        <f>SUM(R59:R64)</f>
        <v>0</v>
      </c>
      <c r="S58" s="153">
        <f t="shared" si="19"/>
        <v>0</v>
      </c>
      <c r="T58" s="147">
        <f t="shared" si="4"/>
        <v>20188368.800000001</v>
      </c>
      <c r="U58" s="147"/>
      <c r="V58" s="147"/>
      <c r="W58" s="147"/>
      <c r="X58" s="147"/>
      <c r="Y58" s="153">
        <f t="shared" si="19"/>
        <v>0</v>
      </c>
      <c r="Z58" s="153">
        <f>SUM(Z59:Z64)</f>
        <v>0</v>
      </c>
      <c r="AA58" s="153">
        <f t="shared" si="19"/>
        <v>0</v>
      </c>
      <c r="AB58" s="147">
        <f>Y58+Z58+AA58</f>
        <v>0</v>
      </c>
    </row>
    <row r="59" spans="1:28" ht="49.5" customHeight="1">
      <c r="A59" s="68"/>
      <c r="B59" s="196"/>
      <c r="C59" s="96">
        <v>1000</v>
      </c>
      <c r="D59" s="151" t="s">
        <v>83</v>
      </c>
      <c r="E59" s="149">
        <v>0</v>
      </c>
      <c r="F59" s="149">
        <v>0</v>
      </c>
      <c r="G59" s="149">
        <v>0</v>
      </c>
      <c r="H59" s="150">
        <f t="shared" si="1"/>
        <v>0</v>
      </c>
      <c r="I59" s="149">
        <v>0</v>
      </c>
      <c r="J59" s="149">
        <v>0</v>
      </c>
      <c r="K59" s="149">
        <v>0</v>
      </c>
      <c r="L59" s="150">
        <f t="shared" si="2"/>
        <v>0</v>
      </c>
      <c r="M59" s="149">
        <v>0</v>
      </c>
      <c r="N59" s="149">
        <v>0</v>
      </c>
      <c r="O59" s="149">
        <v>0</v>
      </c>
      <c r="P59" s="150">
        <f t="shared" si="3"/>
        <v>0</v>
      </c>
      <c r="Q59" s="149">
        <v>0</v>
      </c>
      <c r="R59" s="149">
        <v>0</v>
      </c>
      <c r="S59" s="149">
        <v>0</v>
      </c>
      <c r="T59" s="150">
        <f t="shared" si="4"/>
        <v>0</v>
      </c>
      <c r="U59" s="150"/>
      <c r="V59" s="150"/>
      <c r="W59" s="150"/>
      <c r="X59" s="150"/>
      <c r="Y59" s="149">
        <f t="shared" ref="Y59:AB74" si="20">+E59-I59-M59-Q59-U59</f>
        <v>0</v>
      </c>
      <c r="Z59" s="149">
        <f t="shared" si="20"/>
        <v>0</v>
      </c>
      <c r="AA59" s="149">
        <f t="shared" si="20"/>
        <v>0</v>
      </c>
      <c r="AB59" s="150">
        <f t="shared" si="16"/>
        <v>0</v>
      </c>
    </row>
    <row r="60" spans="1:28" ht="49.5" customHeight="1">
      <c r="A60" s="68"/>
      <c r="B60" s="196"/>
      <c r="C60" s="96">
        <v>2000</v>
      </c>
      <c r="D60" s="151" t="s">
        <v>84</v>
      </c>
      <c r="E60" s="149">
        <v>0</v>
      </c>
      <c r="F60" s="149">
        <v>0</v>
      </c>
      <c r="G60" s="149">
        <v>0</v>
      </c>
      <c r="H60" s="150">
        <f t="shared" si="1"/>
        <v>0</v>
      </c>
      <c r="I60" s="149">
        <v>0</v>
      </c>
      <c r="J60" s="149">
        <v>0</v>
      </c>
      <c r="K60" s="149">
        <v>0</v>
      </c>
      <c r="L60" s="150">
        <f t="shared" si="2"/>
        <v>0</v>
      </c>
      <c r="M60" s="149">
        <v>0</v>
      </c>
      <c r="N60" s="149">
        <v>0</v>
      </c>
      <c r="O60" s="149">
        <v>0</v>
      </c>
      <c r="P60" s="150">
        <f t="shared" si="3"/>
        <v>0</v>
      </c>
      <c r="Q60" s="149">
        <v>0</v>
      </c>
      <c r="R60" s="149">
        <v>0</v>
      </c>
      <c r="S60" s="149">
        <v>0</v>
      </c>
      <c r="T60" s="150">
        <f t="shared" si="4"/>
        <v>0</v>
      </c>
      <c r="U60" s="150"/>
      <c r="V60" s="150"/>
      <c r="W60" s="150"/>
      <c r="X60" s="150"/>
      <c r="Y60" s="149">
        <f t="shared" si="20"/>
        <v>0</v>
      </c>
      <c r="Z60" s="149">
        <f t="shared" si="20"/>
        <v>0</v>
      </c>
      <c r="AA60" s="149">
        <f t="shared" si="20"/>
        <v>0</v>
      </c>
      <c r="AB60" s="150">
        <f t="shared" si="16"/>
        <v>0</v>
      </c>
    </row>
    <row r="61" spans="1:28" ht="49.5" customHeight="1">
      <c r="A61" s="68"/>
      <c r="B61" s="196"/>
      <c r="C61" s="96">
        <v>3000</v>
      </c>
      <c r="D61" s="151" t="s">
        <v>85</v>
      </c>
      <c r="E61" s="149">
        <v>0</v>
      </c>
      <c r="F61" s="149">
        <v>0</v>
      </c>
      <c r="G61" s="149">
        <v>0</v>
      </c>
      <c r="H61" s="150">
        <f t="shared" si="1"/>
        <v>0</v>
      </c>
      <c r="I61" s="149">
        <v>0</v>
      </c>
      <c r="J61" s="149">
        <v>0</v>
      </c>
      <c r="K61" s="149">
        <v>0</v>
      </c>
      <c r="L61" s="150">
        <f t="shared" si="2"/>
        <v>0</v>
      </c>
      <c r="M61" s="149">
        <v>0</v>
      </c>
      <c r="N61" s="149">
        <v>0</v>
      </c>
      <c r="O61" s="149">
        <v>0</v>
      </c>
      <c r="P61" s="150">
        <f t="shared" si="3"/>
        <v>0</v>
      </c>
      <c r="Q61" s="149">
        <v>0</v>
      </c>
      <c r="R61" s="149">
        <v>0</v>
      </c>
      <c r="S61" s="149">
        <v>0</v>
      </c>
      <c r="T61" s="150">
        <f t="shared" si="4"/>
        <v>0</v>
      </c>
      <c r="U61" s="150"/>
      <c r="V61" s="150"/>
      <c r="W61" s="150"/>
      <c r="X61" s="150"/>
      <c r="Y61" s="149">
        <f t="shared" si="20"/>
        <v>0</v>
      </c>
      <c r="Z61" s="149">
        <f t="shared" si="20"/>
        <v>0</v>
      </c>
      <c r="AA61" s="149">
        <f t="shared" si="20"/>
        <v>0</v>
      </c>
      <c r="AB61" s="150">
        <f t="shared" si="20"/>
        <v>0</v>
      </c>
    </row>
    <row r="62" spans="1:28" ht="54.95" customHeight="1">
      <c r="A62" s="68"/>
      <c r="B62" s="196"/>
      <c r="C62" s="96">
        <v>4000</v>
      </c>
      <c r="D62" s="151" t="s">
        <v>86</v>
      </c>
      <c r="E62" s="149">
        <v>0</v>
      </c>
      <c r="F62" s="149">
        <v>0</v>
      </c>
      <c r="G62" s="149">
        <v>0</v>
      </c>
      <c r="H62" s="150">
        <f t="shared" si="1"/>
        <v>0</v>
      </c>
      <c r="I62" s="149">
        <v>0</v>
      </c>
      <c r="J62" s="149">
        <v>0</v>
      </c>
      <c r="K62" s="149">
        <v>0</v>
      </c>
      <c r="L62" s="150">
        <f t="shared" si="2"/>
        <v>0</v>
      </c>
      <c r="M62" s="149">
        <v>0</v>
      </c>
      <c r="N62" s="149">
        <v>0</v>
      </c>
      <c r="O62" s="149">
        <v>0</v>
      </c>
      <c r="P62" s="150">
        <f t="shared" si="3"/>
        <v>0</v>
      </c>
      <c r="Q62" s="149">
        <v>0</v>
      </c>
      <c r="R62" s="149">
        <v>0</v>
      </c>
      <c r="S62" s="149">
        <v>0</v>
      </c>
      <c r="T62" s="150">
        <f t="shared" si="4"/>
        <v>0</v>
      </c>
      <c r="U62" s="150"/>
      <c r="V62" s="150"/>
      <c r="W62" s="150"/>
      <c r="X62" s="150"/>
      <c r="Y62" s="149">
        <f t="shared" si="20"/>
        <v>0</v>
      </c>
      <c r="Z62" s="149">
        <f t="shared" si="20"/>
        <v>0</v>
      </c>
      <c r="AA62" s="149">
        <f t="shared" si="20"/>
        <v>0</v>
      </c>
      <c r="AB62" s="150">
        <f t="shared" si="20"/>
        <v>0</v>
      </c>
    </row>
    <row r="63" spans="1:28" ht="49.5" customHeight="1">
      <c r="A63" s="68"/>
      <c r="B63" s="196"/>
      <c r="C63" s="96">
        <v>5000</v>
      </c>
      <c r="D63" s="151" t="s">
        <v>87</v>
      </c>
      <c r="E63" s="149">
        <v>0</v>
      </c>
      <c r="F63" s="149">
        <v>0</v>
      </c>
      <c r="G63" s="149">
        <v>0</v>
      </c>
      <c r="H63" s="150">
        <f t="shared" si="1"/>
        <v>0</v>
      </c>
      <c r="I63" s="149">
        <v>0</v>
      </c>
      <c r="J63" s="149">
        <v>0</v>
      </c>
      <c r="K63" s="149">
        <v>0</v>
      </c>
      <c r="L63" s="150">
        <f t="shared" si="2"/>
        <v>0</v>
      </c>
      <c r="M63" s="149">
        <v>0</v>
      </c>
      <c r="N63" s="149">
        <v>0</v>
      </c>
      <c r="O63" s="149">
        <v>0</v>
      </c>
      <c r="P63" s="150">
        <f t="shared" si="3"/>
        <v>0</v>
      </c>
      <c r="Q63" s="149">
        <v>0</v>
      </c>
      <c r="R63" s="149">
        <v>0</v>
      </c>
      <c r="S63" s="149">
        <v>0</v>
      </c>
      <c r="T63" s="150">
        <f t="shared" si="4"/>
        <v>0</v>
      </c>
      <c r="U63" s="150"/>
      <c r="V63" s="150"/>
      <c r="W63" s="150"/>
      <c r="X63" s="150"/>
      <c r="Y63" s="149">
        <f t="shared" si="20"/>
        <v>0</v>
      </c>
      <c r="Z63" s="149">
        <f t="shared" si="20"/>
        <v>0</v>
      </c>
      <c r="AA63" s="149">
        <f t="shared" si="20"/>
        <v>0</v>
      </c>
      <c r="AB63" s="150">
        <f t="shared" si="20"/>
        <v>0</v>
      </c>
    </row>
    <row r="64" spans="1:28" ht="49.5" customHeight="1">
      <c r="A64" s="68"/>
      <c r="B64" s="197"/>
      <c r="C64" s="96">
        <v>6000</v>
      </c>
      <c r="D64" s="151" t="s">
        <v>88</v>
      </c>
      <c r="E64" s="149">
        <v>20188368.800000001</v>
      </c>
      <c r="F64" s="149">
        <v>0</v>
      </c>
      <c r="G64" s="149">
        <v>0</v>
      </c>
      <c r="H64" s="150">
        <f t="shared" si="1"/>
        <v>20188368.800000001</v>
      </c>
      <c r="I64" s="149">
        <v>0</v>
      </c>
      <c r="J64" s="149">
        <v>0</v>
      </c>
      <c r="K64" s="149">
        <v>0</v>
      </c>
      <c r="L64" s="150">
        <f t="shared" si="2"/>
        <v>0</v>
      </c>
      <c r="M64" s="149">
        <v>0</v>
      </c>
      <c r="N64" s="149">
        <v>0</v>
      </c>
      <c r="O64" s="149">
        <v>0</v>
      </c>
      <c r="P64" s="150">
        <f t="shared" si="3"/>
        <v>0</v>
      </c>
      <c r="Q64" s="149">
        <v>20188368.800000001</v>
      </c>
      <c r="R64" s="149">
        <v>0</v>
      </c>
      <c r="S64" s="149">
        <v>0</v>
      </c>
      <c r="T64" s="150">
        <f t="shared" si="4"/>
        <v>20188368.800000001</v>
      </c>
      <c r="U64" s="150"/>
      <c r="V64" s="150"/>
      <c r="W64" s="150"/>
      <c r="X64" s="150"/>
      <c r="Y64" s="149">
        <f t="shared" si="20"/>
        <v>0</v>
      </c>
      <c r="Z64" s="149">
        <f t="shared" si="20"/>
        <v>0</v>
      </c>
      <c r="AA64" s="149">
        <f t="shared" si="20"/>
        <v>0</v>
      </c>
      <c r="AB64" s="150">
        <f t="shared" si="20"/>
        <v>0</v>
      </c>
    </row>
    <row r="65" spans="1:28" ht="87" customHeight="1">
      <c r="A65" s="68"/>
      <c r="B65" s="195">
        <v>9</v>
      </c>
      <c r="C65" s="85"/>
      <c r="D65" s="152" t="s">
        <v>112</v>
      </c>
      <c r="E65" s="153">
        <f>SUM(E66:E71)</f>
        <v>30270000</v>
      </c>
      <c r="F65" s="153">
        <f>SUM(F66:F71)</f>
        <v>0</v>
      </c>
      <c r="G65" s="153">
        <f t="shared" ref="G65:AA65" si="21">SUM(G66:G71)</f>
        <v>0</v>
      </c>
      <c r="H65" s="147">
        <f t="shared" si="1"/>
        <v>30270000</v>
      </c>
      <c r="I65" s="153">
        <f t="shared" si="21"/>
        <v>269874</v>
      </c>
      <c r="J65" s="153">
        <f>SUM(J66:J71)</f>
        <v>0</v>
      </c>
      <c r="K65" s="153">
        <f t="shared" si="21"/>
        <v>0</v>
      </c>
      <c r="L65" s="147">
        <f t="shared" si="2"/>
        <v>269874</v>
      </c>
      <c r="M65" s="153">
        <f t="shared" si="21"/>
        <v>0</v>
      </c>
      <c r="N65" s="153">
        <f>SUM(N66:N71)</f>
        <v>0</v>
      </c>
      <c r="O65" s="153">
        <f t="shared" si="21"/>
        <v>0</v>
      </c>
      <c r="P65" s="147">
        <f t="shared" si="3"/>
        <v>0</v>
      </c>
      <c r="Q65" s="153">
        <f t="shared" si="21"/>
        <v>29979970.850000001</v>
      </c>
      <c r="R65" s="153">
        <f>SUM(R66:R71)</f>
        <v>0</v>
      </c>
      <c r="S65" s="153">
        <f t="shared" si="21"/>
        <v>0</v>
      </c>
      <c r="T65" s="147">
        <f t="shared" si="4"/>
        <v>29979970.850000001</v>
      </c>
      <c r="U65" s="147"/>
      <c r="V65" s="147"/>
      <c r="W65" s="147"/>
      <c r="X65" s="147"/>
      <c r="Y65" s="153">
        <f t="shared" si="21"/>
        <v>20155.14999999851</v>
      </c>
      <c r="Z65" s="153">
        <f>SUM(Z66:Z71)</f>
        <v>0</v>
      </c>
      <c r="AA65" s="153">
        <f t="shared" si="21"/>
        <v>0</v>
      </c>
      <c r="AB65" s="147">
        <f>Y65+Z65+AA65</f>
        <v>20155.14999999851</v>
      </c>
    </row>
    <row r="66" spans="1:28" ht="49.5" customHeight="1">
      <c r="A66" s="68"/>
      <c r="B66" s="196"/>
      <c r="C66" s="96">
        <v>1000</v>
      </c>
      <c r="D66" s="151" t="s">
        <v>83</v>
      </c>
      <c r="E66" s="149">
        <v>0</v>
      </c>
      <c r="F66" s="149">
        <v>0</v>
      </c>
      <c r="G66" s="149">
        <v>0</v>
      </c>
      <c r="H66" s="150">
        <f t="shared" si="1"/>
        <v>0</v>
      </c>
      <c r="I66" s="149">
        <v>0</v>
      </c>
      <c r="J66" s="149">
        <v>0</v>
      </c>
      <c r="K66" s="149">
        <v>0</v>
      </c>
      <c r="L66" s="150">
        <f t="shared" si="2"/>
        <v>0</v>
      </c>
      <c r="M66" s="149">
        <v>0</v>
      </c>
      <c r="N66" s="149">
        <v>0</v>
      </c>
      <c r="O66" s="149">
        <v>0</v>
      </c>
      <c r="P66" s="150">
        <f t="shared" si="3"/>
        <v>0</v>
      </c>
      <c r="Q66" s="149">
        <v>0</v>
      </c>
      <c r="R66" s="149">
        <v>0</v>
      </c>
      <c r="S66" s="149">
        <v>0</v>
      </c>
      <c r="T66" s="150">
        <f t="shared" si="4"/>
        <v>0</v>
      </c>
      <c r="U66" s="150"/>
      <c r="V66" s="150"/>
      <c r="W66" s="150"/>
      <c r="X66" s="150"/>
      <c r="Y66" s="149">
        <f t="shared" ref="Y66:AA71" si="22">+E66-I66-M66-Q66-U66</f>
        <v>0</v>
      </c>
      <c r="Z66" s="149">
        <f t="shared" si="22"/>
        <v>0</v>
      </c>
      <c r="AA66" s="149">
        <f t="shared" si="22"/>
        <v>0</v>
      </c>
      <c r="AB66" s="150">
        <f t="shared" si="20"/>
        <v>0</v>
      </c>
    </row>
    <row r="67" spans="1:28" ht="49.5" customHeight="1">
      <c r="A67" s="68"/>
      <c r="B67" s="196"/>
      <c r="C67" s="96">
        <v>2000</v>
      </c>
      <c r="D67" s="151" t="s">
        <v>84</v>
      </c>
      <c r="E67" s="149">
        <v>270000</v>
      </c>
      <c r="F67" s="149">
        <v>0</v>
      </c>
      <c r="G67" s="149">
        <v>0</v>
      </c>
      <c r="H67" s="150">
        <f t="shared" si="1"/>
        <v>270000</v>
      </c>
      <c r="I67" s="149">
        <v>269874</v>
      </c>
      <c r="J67" s="149">
        <v>0</v>
      </c>
      <c r="K67" s="149">
        <v>0</v>
      </c>
      <c r="L67" s="150">
        <f t="shared" si="2"/>
        <v>269874</v>
      </c>
      <c r="M67" s="149">
        <v>0</v>
      </c>
      <c r="N67" s="149">
        <v>0</v>
      </c>
      <c r="O67" s="149">
        <v>0</v>
      </c>
      <c r="P67" s="150">
        <f t="shared" si="3"/>
        <v>0</v>
      </c>
      <c r="Q67" s="149">
        <v>0</v>
      </c>
      <c r="R67" s="149">
        <v>0</v>
      </c>
      <c r="S67" s="149">
        <v>0</v>
      </c>
      <c r="T67" s="150">
        <f t="shared" si="4"/>
        <v>0</v>
      </c>
      <c r="U67" s="150"/>
      <c r="V67" s="150"/>
      <c r="W67" s="150"/>
      <c r="X67" s="150"/>
      <c r="Y67" s="149">
        <f t="shared" si="22"/>
        <v>126</v>
      </c>
      <c r="Z67" s="149">
        <f t="shared" si="22"/>
        <v>0</v>
      </c>
      <c r="AA67" s="149">
        <f t="shared" si="22"/>
        <v>0</v>
      </c>
      <c r="AB67" s="150">
        <f t="shared" si="20"/>
        <v>126</v>
      </c>
    </row>
    <row r="68" spans="1:28" ht="49.5" customHeight="1">
      <c r="A68" s="68"/>
      <c r="B68" s="196"/>
      <c r="C68" s="96">
        <v>3000</v>
      </c>
      <c r="D68" s="148" t="s">
        <v>85</v>
      </c>
      <c r="E68" s="149">
        <v>0</v>
      </c>
      <c r="F68" s="149">
        <v>0</v>
      </c>
      <c r="G68" s="149">
        <v>0</v>
      </c>
      <c r="H68" s="150">
        <f t="shared" si="1"/>
        <v>0</v>
      </c>
      <c r="I68" s="149">
        <v>0</v>
      </c>
      <c r="J68" s="149">
        <v>0</v>
      </c>
      <c r="K68" s="149">
        <v>0</v>
      </c>
      <c r="L68" s="150">
        <f t="shared" si="2"/>
        <v>0</v>
      </c>
      <c r="M68" s="149">
        <v>0</v>
      </c>
      <c r="N68" s="149">
        <v>0</v>
      </c>
      <c r="O68" s="149">
        <v>0</v>
      </c>
      <c r="P68" s="150">
        <f t="shared" si="3"/>
        <v>0</v>
      </c>
      <c r="Q68" s="149">
        <v>0</v>
      </c>
      <c r="R68" s="149">
        <v>0</v>
      </c>
      <c r="S68" s="149">
        <v>0</v>
      </c>
      <c r="T68" s="150">
        <f t="shared" si="4"/>
        <v>0</v>
      </c>
      <c r="U68" s="150"/>
      <c r="V68" s="150"/>
      <c r="W68" s="150"/>
      <c r="X68" s="150"/>
      <c r="Y68" s="149">
        <f t="shared" si="22"/>
        <v>0</v>
      </c>
      <c r="Z68" s="149">
        <f t="shared" si="22"/>
        <v>0</v>
      </c>
      <c r="AA68" s="149">
        <f t="shared" si="22"/>
        <v>0</v>
      </c>
      <c r="AB68" s="150">
        <f t="shared" si="20"/>
        <v>0</v>
      </c>
    </row>
    <row r="69" spans="1:28" ht="54.95" customHeight="1">
      <c r="A69" s="68"/>
      <c r="B69" s="196"/>
      <c r="C69" s="96">
        <v>4000</v>
      </c>
      <c r="D69" s="148" t="s">
        <v>86</v>
      </c>
      <c r="E69" s="149">
        <v>0</v>
      </c>
      <c r="F69" s="149">
        <v>0</v>
      </c>
      <c r="G69" s="149">
        <v>0</v>
      </c>
      <c r="H69" s="150">
        <f t="shared" si="1"/>
        <v>0</v>
      </c>
      <c r="I69" s="149">
        <v>0</v>
      </c>
      <c r="J69" s="149">
        <v>0</v>
      </c>
      <c r="K69" s="149">
        <v>0</v>
      </c>
      <c r="L69" s="150">
        <f t="shared" si="2"/>
        <v>0</v>
      </c>
      <c r="M69" s="149">
        <v>0</v>
      </c>
      <c r="N69" s="149">
        <v>0</v>
      </c>
      <c r="O69" s="149">
        <v>0</v>
      </c>
      <c r="P69" s="150">
        <f t="shared" si="3"/>
        <v>0</v>
      </c>
      <c r="Q69" s="149">
        <v>0</v>
      </c>
      <c r="R69" s="149">
        <v>0</v>
      </c>
      <c r="S69" s="149">
        <v>0</v>
      </c>
      <c r="T69" s="150">
        <f t="shared" si="4"/>
        <v>0</v>
      </c>
      <c r="U69" s="150"/>
      <c r="V69" s="150"/>
      <c r="W69" s="150"/>
      <c r="X69" s="150"/>
      <c r="Y69" s="149">
        <f t="shared" si="22"/>
        <v>0</v>
      </c>
      <c r="Z69" s="149">
        <f t="shared" si="22"/>
        <v>0</v>
      </c>
      <c r="AA69" s="149">
        <f t="shared" si="22"/>
        <v>0</v>
      </c>
      <c r="AB69" s="150">
        <f t="shared" si="20"/>
        <v>0</v>
      </c>
    </row>
    <row r="70" spans="1:28" ht="49.5" customHeight="1">
      <c r="A70" s="68"/>
      <c r="B70" s="196"/>
      <c r="C70" s="96">
        <v>5000</v>
      </c>
      <c r="D70" s="148" t="s">
        <v>87</v>
      </c>
      <c r="E70" s="149">
        <v>30000000</v>
      </c>
      <c r="F70" s="149">
        <v>0</v>
      </c>
      <c r="G70" s="149">
        <v>0</v>
      </c>
      <c r="H70" s="150">
        <f t="shared" si="1"/>
        <v>30000000</v>
      </c>
      <c r="I70" s="149">
        <v>0</v>
      </c>
      <c r="J70" s="149">
        <v>0</v>
      </c>
      <c r="K70" s="149">
        <v>0</v>
      </c>
      <c r="L70" s="150">
        <f t="shared" si="2"/>
        <v>0</v>
      </c>
      <c r="M70" s="149">
        <v>0</v>
      </c>
      <c r="N70" s="149">
        <v>0</v>
      </c>
      <c r="O70" s="149">
        <v>0</v>
      </c>
      <c r="P70" s="150">
        <f t="shared" si="3"/>
        <v>0</v>
      </c>
      <c r="Q70" s="149">
        <v>29979970.850000001</v>
      </c>
      <c r="R70" s="149">
        <v>0</v>
      </c>
      <c r="S70" s="149">
        <v>0</v>
      </c>
      <c r="T70" s="150">
        <f t="shared" si="4"/>
        <v>29979970.850000001</v>
      </c>
      <c r="U70" s="150"/>
      <c r="V70" s="150"/>
      <c r="W70" s="150"/>
      <c r="X70" s="150"/>
      <c r="Y70" s="149">
        <f t="shared" si="22"/>
        <v>20029.14999999851</v>
      </c>
      <c r="Z70" s="149">
        <f t="shared" si="22"/>
        <v>0</v>
      </c>
      <c r="AA70" s="149">
        <f t="shared" si="22"/>
        <v>0</v>
      </c>
      <c r="AB70" s="150">
        <f t="shared" si="20"/>
        <v>20029.14999999851</v>
      </c>
    </row>
    <row r="71" spans="1:28" ht="49.5" customHeight="1">
      <c r="A71" s="68"/>
      <c r="B71" s="197"/>
      <c r="C71" s="96">
        <v>6000</v>
      </c>
      <c r="D71" s="151" t="s">
        <v>88</v>
      </c>
      <c r="E71" s="149">
        <v>0</v>
      </c>
      <c r="F71" s="149">
        <v>0</v>
      </c>
      <c r="G71" s="149">
        <v>0</v>
      </c>
      <c r="H71" s="150">
        <f t="shared" si="1"/>
        <v>0</v>
      </c>
      <c r="I71" s="149">
        <v>0</v>
      </c>
      <c r="J71" s="149">
        <v>0</v>
      </c>
      <c r="K71" s="149">
        <v>0</v>
      </c>
      <c r="L71" s="150">
        <f t="shared" si="2"/>
        <v>0</v>
      </c>
      <c r="M71" s="149">
        <v>0</v>
      </c>
      <c r="N71" s="149">
        <v>0</v>
      </c>
      <c r="O71" s="149">
        <v>0</v>
      </c>
      <c r="P71" s="150">
        <f t="shared" si="3"/>
        <v>0</v>
      </c>
      <c r="Q71" s="149">
        <v>0</v>
      </c>
      <c r="R71" s="149">
        <v>0</v>
      </c>
      <c r="S71" s="149">
        <v>0</v>
      </c>
      <c r="T71" s="150">
        <f t="shared" si="4"/>
        <v>0</v>
      </c>
      <c r="U71" s="150"/>
      <c r="V71" s="150"/>
      <c r="W71" s="150"/>
      <c r="X71" s="150"/>
      <c r="Y71" s="149">
        <f t="shared" si="22"/>
        <v>0</v>
      </c>
      <c r="Z71" s="149">
        <f t="shared" si="22"/>
        <v>0</v>
      </c>
      <c r="AA71" s="149">
        <f t="shared" si="22"/>
        <v>0</v>
      </c>
      <c r="AB71" s="150">
        <f t="shared" si="20"/>
        <v>0</v>
      </c>
    </row>
    <row r="72" spans="1:28" ht="64.5" customHeight="1">
      <c r="A72" s="68"/>
      <c r="B72" s="195">
        <v>10</v>
      </c>
      <c r="C72" s="85"/>
      <c r="D72" s="158" t="s">
        <v>58</v>
      </c>
      <c r="E72" s="153">
        <f>SUM(E73:E78)</f>
        <v>12034397.120000001</v>
      </c>
      <c r="F72" s="153">
        <f>SUM(F73:F78)</f>
        <v>3764966.37</v>
      </c>
      <c r="G72" s="153">
        <f t="shared" ref="G72:AA72" si="23">SUM(G73:G78)</f>
        <v>7871471.0199999996</v>
      </c>
      <c r="H72" s="147">
        <f t="shared" si="1"/>
        <v>23670834.510000002</v>
      </c>
      <c r="I72" s="153">
        <f t="shared" si="23"/>
        <v>734895.73</v>
      </c>
      <c r="J72" s="153">
        <f>SUM(J73:J78)</f>
        <v>1152227.58</v>
      </c>
      <c r="K72" s="153">
        <f t="shared" si="23"/>
        <v>151931.25</v>
      </c>
      <c r="L72" s="147">
        <f t="shared" si="2"/>
        <v>2039054.56</v>
      </c>
      <c r="M72" s="153">
        <f t="shared" si="23"/>
        <v>0</v>
      </c>
      <c r="N72" s="153">
        <f>SUM(N73:N78)</f>
        <v>0</v>
      </c>
      <c r="O72" s="153">
        <f t="shared" si="23"/>
        <v>0</v>
      </c>
      <c r="P72" s="147">
        <f t="shared" si="3"/>
        <v>0</v>
      </c>
      <c r="Q72" s="153">
        <f t="shared" si="23"/>
        <v>10784489.169999998</v>
      </c>
      <c r="R72" s="153">
        <f>SUM(R73:R78)</f>
        <v>2374825.59</v>
      </c>
      <c r="S72" s="153">
        <f t="shared" si="23"/>
        <v>7236320.5199999996</v>
      </c>
      <c r="T72" s="147">
        <f t="shared" si="4"/>
        <v>20395635.279999997</v>
      </c>
      <c r="U72" s="147">
        <f>SUM(U73:U78)</f>
        <v>0</v>
      </c>
      <c r="V72" s="147">
        <f t="shared" ref="V72:X72" si="24">SUM(V73:V78)</f>
        <v>0</v>
      </c>
      <c r="W72" s="147">
        <f t="shared" si="24"/>
        <v>30736.400000000001</v>
      </c>
      <c r="X72" s="147">
        <f t="shared" si="24"/>
        <v>30736.400000000001</v>
      </c>
      <c r="Y72" s="153">
        <f t="shared" si="23"/>
        <v>515012.22000000114</v>
      </c>
      <c r="Z72" s="153">
        <f>SUM(Z73:Z78)</f>
        <v>237913.19999999995</v>
      </c>
      <c r="AA72" s="153">
        <f t="shared" si="23"/>
        <v>452482.85000000021</v>
      </c>
      <c r="AB72" s="147">
        <f>Y72+Z72+AA72</f>
        <v>1205408.2700000014</v>
      </c>
    </row>
    <row r="73" spans="1:28" ht="49.5" customHeight="1">
      <c r="A73" s="68"/>
      <c r="B73" s="196"/>
      <c r="C73" s="96">
        <v>1000</v>
      </c>
      <c r="D73" s="148" t="s">
        <v>83</v>
      </c>
      <c r="E73" s="149">
        <v>0</v>
      </c>
      <c r="F73" s="149">
        <v>0</v>
      </c>
      <c r="G73" s="149">
        <v>2426471.02</v>
      </c>
      <c r="H73" s="150">
        <f t="shared" si="1"/>
        <v>2426471.02</v>
      </c>
      <c r="I73" s="149">
        <v>0</v>
      </c>
      <c r="J73" s="149">
        <v>0</v>
      </c>
      <c r="K73" s="149">
        <v>0</v>
      </c>
      <c r="L73" s="150">
        <f t="shared" si="2"/>
        <v>0</v>
      </c>
      <c r="M73" s="149">
        <v>0</v>
      </c>
      <c r="N73" s="149">
        <v>0</v>
      </c>
      <c r="O73" s="149">
        <v>0</v>
      </c>
      <c r="P73" s="150">
        <f t="shared" si="3"/>
        <v>0</v>
      </c>
      <c r="Q73" s="149">
        <v>0</v>
      </c>
      <c r="R73" s="149">
        <v>0</v>
      </c>
      <c r="S73" s="149">
        <v>2426471.0099999998</v>
      </c>
      <c r="T73" s="150">
        <f t="shared" si="4"/>
        <v>2426471.0099999998</v>
      </c>
      <c r="U73" s="150"/>
      <c r="V73" s="150"/>
      <c r="W73" s="150"/>
      <c r="X73" s="150">
        <f>+U73+V73+W73</f>
        <v>0</v>
      </c>
      <c r="Y73" s="149">
        <f t="shared" ref="Y73:AB81" si="25">+E73-I73-M73-Q73-U73</f>
        <v>0</v>
      </c>
      <c r="Z73" s="149">
        <f t="shared" si="25"/>
        <v>0</v>
      </c>
      <c r="AA73" s="149">
        <f t="shared" si="25"/>
        <v>1.0000000242143869E-2</v>
      </c>
      <c r="AB73" s="150">
        <f t="shared" si="20"/>
        <v>1.0000000242143869E-2</v>
      </c>
    </row>
    <row r="74" spans="1:28" ht="49.5" customHeight="1">
      <c r="A74" s="68"/>
      <c r="B74" s="196"/>
      <c r="C74" s="96">
        <v>2000</v>
      </c>
      <c r="D74" s="148" t="s">
        <v>84</v>
      </c>
      <c r="E74" s="149">
        <v>1004000</v>
      </c>
      <c r="F74" s="149">
        <v>0</v>
      </c>
      <c r="G74" s="149">
        <v>920000</v>
      </c>
      <c r="H74" s="150">
        <f t="shared" ref="H74:H128" si="26">E74+F74+G74</f>
        <v>1924000</v>
      </c>
      <c r="I74" s="149">
        <v>0</v>
      </c>
      <c r="J74" s="149">
        <v>0</v>
      </c>
      <c r="K74" s="149">
        <v>0</v>
      </c>
      <c r="L74" s="150">
        <f t="shared" ref="L74:L127" si="27">I74+J74+K74</f>
        <v>0</v>
      </c>
      <c r="M74" s="149">
        <v>0</v>
      </c>
      <c r="N74" s="149">
        <v>0</v>
      </c>
      <c r="O74" s="149">
        <v>0</v>
      </c>
      <c r="P74" s="150">
        <f t="shared" ref="P74:P127" si="28">M74+N74+O74</f>
        <v>0</v>
      </c>
      <c r="Q74" s="149">
        <v>780749.73</v>
      </c>
      <c r="R74" s="149">
        <v>0</v>
      </c>
      <c r="S74" s="149">
        <v>919193.26</v>
      </c>
      <c r="T74" s="150">
        <f t="shared" ref="T74:T127" si="29">Q74+R74+S74</f>
        <v>1699942.99</v>
      </c>
      <c r="U74" s="150">
        <v>0</v>
      </c>
      <c r="V74" s="150"/>
      <c r="W74" s="150"/>
      <c r="X74" s="150">
        <f t="shared" ref="X74:X78" si="30">+U74+V74+W74</f>
        <v>0</v>
      </c>
      <c r="Y74" s="149">
        <f t="shared" si="25"/>
        <v>223250.27000000002</v>
      </c>
      <c r="Z74" s="149">
        <f t="shared" si="25"/>
        <v>0</v>
      </c>
      <c r="AA74" s="149">
        <f t="shared" si="25"/>
        <v>806.73999999999069</v>
      </c>
      <c r="AB74" s="150">
        <f t="shared" si="20"/>
        <v>224057.01</v>
      </c>
    </row>
    <row r="75" spans="1:28" ht="49.5" customHeight="1">
      <c r="A75" s="68"/>
      <c r="B75" s="196"/>
      <c r="C75" s="96">
        <v>3000</v>
      </c>
      <c r="D75" s="148" t="s">
        <v>85</v>
      </c>
      <c r="E75" s="149">
        <v>1537200</v>
      </c>
      <c r="F75" s="149">
        <v>2052800</v>
      </c>
      <c r="G75" s="149">
        <v>4525000</v>
      </c>
      <c r="H75" s="150">
        <f t="shared" si="26"/>
        <v>8115000</v>
      </c>
      <c r="I75" s="149">
        <v>355777.6</v>
      </c>
      <c r="J75" s="149">
        <v>533666.41</v>
      </c>
      <c r="K75" s="149">
        <v>151931.25</v>
      </c>
      <c r="L75" s="150">
        <f t="shared" si="27"/>
        <v>1041375.26</v>
      </c>
      <c r="M75" s="149">
        <v>0</v>
      </c>
      <c r="N75" s="149">
        <v>0</v>
      </c>
      <c r="O75" s="149">
        <v>0</v>
      </c>
      <c r="P75" s="150">
        <f t="shared" si="28"/>
        <v>0</v>
      </c>
      <c r="Q75" s="149">
        <v>1178638.3999999999</v>
      </c>
      <c r="R75" s="149">
        <v>1514957.6</v>
      </c>
      <c r="S75" s="149">
        <v>3890656.25</v>
      </c>
      <c r="T75" s="150">
        <f t="shared" si="29"/>
        <v>6584252.25</v>
      </c>
      <c r="U75" s="150">
        <v>0</v>
      </c>
      <c r="V75" s="150">
        <v>0</v>
      </c>
      <c r="W75" s="150">
        <v>30736.400000000001</v>
      </c>
      <c r="X75" s="150">
        <f t="shared" si="30"/>
        <v>30736.400000000001</v>
      </c>
      <c r="Y75" s="149">
        <f t="shared" si="25"/>
        <v>2784</v>
      </c>
      <c r="Z75" s="149">
        <f t="shared" si="25"/>
        <v>4175.9899999997579</v>
      </c>
      <c r="AA75" s="149">
        <f t="shared" si="25"/>
        <v>451676.1</v>
      </c>
      <c r="AB75" s="150">
        <f t="shared" si="25"/>
        <v>458636.0900000002</v>
      </c>
    </row>
    <row r="76" spans="1:28" ht="54.95" customHeight="1">
      <c r="A76" s="68"/>
      <c r="B76" s="196"/>
      <c r="C76" s="96">
        <v>4000</v>
      </c>
      <c r="D76" s="148" t="s">
        <v>86</v>
      </c>
      <c r="E76" s="149">
        <v>0</v>
      </c>
      <c r="F76" s="149">
        <v>0</v>
      </c>
      <c r="G76" s="149">
        <v>0</v>
      </c>
      <c r="H76" s="150">
        <f t="shared" si="26"/>
        <v>0</v>
      </c>
      <c r="I76" s="149">
        <v>0</v>
      </c>
      <c r="J76" s="149">
        <v>0</v>
      </c>
      <c r="K76" s="149">
        <v>0</v>
      </c>
      <c r="L76" s="150">
        <f t="shared" si="27"/>
        <v>0</v>
      </c>
      <c r="M76" s="149">
        <v>0</v>
      </c>
      <c r="N76" s="149">
        <v>0</v>
      </c>
      <c r="O76" s="149">
        <v>0</v>
      </c>
      <c r="P76" s="150">
        <f t="shared" si="28"/>
        <v>0</v>
      </c>
      <c r="Q76" s="149">
        <v>0</v>
      </c>
      <c r="R76" s="149">
        <v>0</v>
      </c>
      <c r="S76" s="149">
        <v>0</v>
      </c>
      <c r="T76" s="150">
        <f t="shared" si="29"/>
        <v>0</v>
      </c>
      <c r="U76" s="150"/>
      <c r="V76" s="150"/>
      <c r="W76" s="150"/>
      <c r="X76" s="150">
        <f t="shared" si="30"/>
        <v>0</v>
      </c>
      <c r="Y76" s="149">
        <f t="shared" si="25"/>
        <v>0</v>
      </c>
      <c r="Z76" s="149">
        <f t="shared" si="25"/>
        <v>0</v>
      </c>
      <c r="AA76" s="149">
        <f t="shared" si="25"/>
        <v>0</v>
      </c>
      <c r="AB76" s="150">
        <f t="shared" si="25"/>
        <v>0</v>
      </c>
    </row>
    <row r="77" spans="1:28" ht="49.5" customHeight="1">
      <c r="A77" s="68"/>
      <c r="B77" s="196"/>
      <c r="C77" s="96">
        <v>5000</v>
      </c>
      <c r="D77" s="148" t="s">
        <v>87</v>
      </c>
      <c r="E77" s="149">
        <v>9493197.120000001</v>
      </c>
      <c r="F77" s="149">
        <v>1712166.37</v>
      </c>
      <c r="G77" s="149">
        <v>0</v>
      </c>
      <c r="H77" s="150">
        <f t="shared" si="26"/>
        <v>11205363.490000002</v>
      </c>
      <c r="I77" s="149">
        <v>379118.13</v>
      </c>
      <c r="J77" s="149">
        <v>618561.17000000004</v>
      </c>
      <c r="K77" s="149">
        <v>0</v>
      </c>
      <c r="L77" s="150">
        <f t="shared" si="27"/>
        <v>997679.3</v>
      </c>
      <c r="M77" s="149">
        <v>0</v>
      </c>
      <c r="N77" s="149">
        <v>0</v>
      </c>
      <c r="O77" s="149">
        <v>0</v>
      </c>
      <c r="P77" s="150">
        <f t="shared" si="28"/>
        <v>0</v>
      </c>
      <c r="Q77" s="149">
        <v>8825101.0399999991</v>
      </c>
      <c r="R77" s="149">
        <v>859867.99</v>
      </c>
      <c r="S77" s="149">
        <v>0</v>
      </c>
      <c r="T77" s="150">
        <f t="shared" si="29"/>
        <v>9684969.0299999993</v>
      </c>
      <c r="U77" s="150"/>
      <c r="V77" s="150"/>
      <c r="W77" s="150"/>
      <c r="X77" s="150">
        <f t="shared" si="30"/>
        <v>0</v>
      </c>
      <c r="Y77" s="149">
        <f t="shared" si="25"/>
        <v>288977.95000000112</v>
      </c>
      <c r="Z77" s="149">
        <f t="shared" si="25"/>
        <v>233737.2100000002</v>
      </c>
      <c r="AA77" s="149">
        <f t="shared" si="25"/>
        <v>0</v>
      </c>
      <c r="AB77" s="150">
        <f t="shared" si="25"/>
        <v>522715.16000000201</v>
      </c>
    </row>
    <row r="78" spans="1:28" ht="49.5" customHeight="1">
      <c r="A78" s="68"/>
      <c r="B78" s="197"/>
      <c r="C78" s="96">
        <v>6000</v>
      </c>
      <c r="D78" s="151" t="s">
        <v>88</v>
      </c>
      <c r="E78" s="149">
        <v>0</v>
      </c>
      <c r="F78" s="149">
        <v>0</v>
      </c>
      <c r="G78" s="149">
        <v>0</v>
      </c>
      <c r="H78" s="150">
        <f t="shared" si="26"/>
        <v>0</v>
      </c>
      <c r="I78" s="149">
        <v>0</v>
      </c>
      <c r="J78" s="149">
        <v>0</v>
      </c>
      <c r="K78" s="149">
        <v>0</v>
      </c>
      <c r="L78" s="150">
        <f t="shared" si="27"/>
        <v>0</v>
      </c>
      <c r="M78" s="149">
        <v>0</v>
      </c>
      <c r="N78" s="149">
        <v>0</v>
      </c>
      <c r="O78" s="149">
        <v>0</v>
      </c>
      <c r="P78" s="150">
        <f t="shared" si="28"/>
        <v>0</v>
      </c>
      <c r="Q78" s="149">
        <v>0</v>
      </c>
      <c r="R78" s="149">
        <v>0</v>
      </c>
      <c r="S78" s="149">
        <v>0</v>
      </c>
      <c r="T78" s="150">
        <f t="shared" si="29"/>
        <v>0</v>
      </c>
      <c r="U78" s="150"/>
      <c r="V78" s="150"/>
      <c r="W78" s="150"/>
      <c r="X78" s="150">
        <f t="shared" si="30"/>
        <v>0</v>
      </c>
      <c r="Y78" s="149">
        <f t="shared" si="25"/>
        <v>0</v>
      </c>
      <c r="Z78" s="149">
        <f t="shared" si="25"/>
        <v>0</v>
      </c>
      <c r="AA78" s="149">
        <f t="shared" si="25"/>
        <v>0</v>
      </c>
      <c r="AB78" s="150">
        <f t="shared" si="25"/>
        <v>0</v>
      </c>
    </row>
    <row r="79" spans="1:28" ht="64.5" customHeight="1">
      <c r="A79" s="68"/>
      <c r="B79" s="195">
        <v>11</v>
      </c>
      <c r="C79" s="85"/>
      <c r="D79" s="152" t="s">
        <v>97</v>
      </c>
      <c r="E79" s="153">
        <f>SUM(E80:E85)</f>
        <v>4365500</v>
      </c>
      <c r="F79" s="153">
        <f>SUM(F80:F85)</f>
        <v>0</v>
      </c>
      <c r="G79" s="153">
        <f t="shared" ref="G79:AA79" si="31">SUM(G80:G85)</f>
        <v>7562988.1200000001</v>
      </c>
      <c r="H79" s="147">
        <f t="shared" si="26"/>
        <v>11928488.120000001</v>
      </c>
      <c r="I79" s="153">
        <f t="shared" si="31"/>
        <v>0</v>
      </c>
      <c r="J79" s="153">
        <f>SUM(J80:J85)</f>
        <v>0</v>
      </c>
      <c r="K79" s="153">
        <f t="shared" si="31"/>
        <v>0</v>
      </c>
      <c r="L79" s="147">
        <f t="shared" si="27"/>
        <v>0</v>
      </c>
      <c r="M79" s="153">
        <f t="shared" si="31"/>
        <v>0</v>
      </c>
      <c r="N79" s="153">
        <f>SUM(N80:N85)</f>
        <v>0</v>
      </c>
      <c r="O79" s="153">
        <f t="shared" si="31"/>
        <v>0</v>
      </c>
      <c r="P79" s="147">
        <f t="shared" si="28"/>
        <v>0</v>
      </c>
      <c r="Q79" s="153">
        <f t="shared" si="31"/>
        <v>4155711.84</v>
      </c>
      <c r="R79" s="153">
        <f>SUM(R80:R85)</f>
        <v>0</v>
      </c>
      <c r="S79" s="153">
        <f t="shared" si="31"/>
        <v>6839833.1143999994</v>
      </c>
      <c r="T79" s="147">
        <f t="shared" si="29"/>
        <v>10995544.954399999</v>
      </c>
      <c r="U79" s="147">
        <f>SUM(U80:U85)</f>
        <v>0</v>
      </c>
      <c r="V79" s="147">
        <f t="shared" ref="V79:X79" si="32">SUM(V80:V85)</f>
        <v>0</v>
      </c>
      <c r="W79" s="147">
        <f t="shared" si="32"/>
        <v>0</v>
      </c>
      <c r="X79" s="147">
        <f t="shared" si="32"/>
        <v>0</v>
      </c>
      <c r="Y79" s="153">
        <f t="shared" si="31"/>
        <v>209788.16000000015</v>
      </c>
      <c r="Z79" s="153">
        <f>SUM(Z80:Z85)</f>
        <v>0</v>
      </c>
      <c r="AA79" s="153">
        <f t="shared" si="31"/>
        <v>723155.00560000096</v>
      </c>
      <c r="AB79" s="147">
        <f>Y79+Z79+AA79</f>
        <v>932943.16560000111</v>
      </c>
    </row>
    <row r="80" spans="1:28" ht="49.5" customHeight="1">
      <c r="A80" s="68"/>
      <c r="B80" s="196"/>
      <c r="C80" s="96">
        <v>1000</v>
      </c>
      <c r="D80" s="148" t="s">
        <v>83</v>
      </c>
      <c r="E80" s="149">
        <v>0</v>
      </c>
      <c r="F80" s="149">
        <v>0</v>
      </c>
      <c r="G80" s="149">
        <v>5609833.1200000001</v>
      </c>
      <c r="H80" s="150">
        <f t="shared" si="26"/>
        <v>5609833.1200000001</v>
      </c>
      <c r="I80" s="149">
        <v>0</v>
      </c>
      <c r="J80" s="149">
        <v>0</v>
      </c>
      <c r="K80" s="149">
        <v>0</v>
      </c>
      <c r="L80" s="150">
        <f t="shared" si="27"/>
        <v>0</v>
      </c>
      <c r="M80" s="149">
        <v>0</v>
      </c>
      <c r="N80" s="149">
        <v>0</v>
      </c>
      <c r="O80" s="149">
        <v>0</v>
      </c>
      <c r="P80" s="150">
        <f t="shared" si="28"/>
        <v>0</v>
      </c>
      <c r="Q80" s="149">
        <v>0</v>
      </c>
      <c r="R80" s="149">
        <v>0</v>
      </c>
      <c r="S80" s="149">
        <v>5609833.1243999992</v>
      </c>
      <c r="T80" s="150">
        <f t="shared" si="29"/>
        <v>5609833.1243999992</v>
      </c>
      <c r="U80" s="150"/>
      <c r="V80" s="150"/>
      <c r="W80" s="150"/>
      <c r="X80" s="150">
        <f>SUM(U80:W80)</f>
        <v>0</v>
      </c>
      <c r="Y80" s="149">
        <f t="shared" ref="Y80:AB85" si="33">+E80-I80-M80-Q80-U80</f>
        <v>0</v>
      </c>
      <c r="Z80" s="149">
        <f t="shared" si="33"/>
        <v>0</v>
      </c>
      <c r="AA80" s="149">
        <f t="shared" si="33"/>
        <v>-4.3999990448355675E-3</v>
      </c>
      <c r="AB80" s="150">
        <f t="shared" si="25"/>
        <v>-4.3999990448355675E-3</v>
      </c>
    </row>
    <row r="81" spans="1:28" ht="49.5" customHeight="1">
      <c r="A81" s="68"/>
      <c r="B81" s="196"/>
      <c r="C81" s="96">
        <v>2000</v>
      </c>
      <c r="D81" s="151" t="s">
        <v>84</v>
      </c>
      <c r="E81" s="149">
        <v>0</v>
      </c>
      <c r="F81" s="149">
        <v>0</v>
      </c>
      <c r="G81" s="149">
        <v>580000</v>
      </c>
      <c r="H81" s="150">
        <f t="shared" si="26"/>
        <v>580000</v>
      </c>
      <c r="I81" s="149">
        <v>0</v>
      </c>
      <c r="J81" s="149">
        <v>0</v>
      </c>
      <c r="K81" s="149">
        <v>0</v>
      </c>
      <c r="L81" s="150">
        <f t="shared" si="27"/>
        <v>0</v>
      </c>
      <c r="M81" s="149">
        <v>0</v>
      </c>
      <c r="N81" s="149">
        <v>0</v>
      </c>
      <c r="O81" s="149">
        <v>0</v>
      </c>
      <c r="P81" s="150">
        <f t="shared" si="28"/>
        <v>0</v>
      </c>
      <c r="Q81" s="149">
        <v>0</v>
      </c>
      <c r="R81" s="149">
        <v>0</v>
      </c>
      <c r="S81" s="149">
        <v>230000</v>
      </c>
      <c r="T81" s="150">
        <f t="shared" si="29"/>
        <v>230000</v>
      </c>
      <c r="U81" s="150"/>
      <c r="V81" s="150"/>
      <c r="W81" s="150">
        <v>0</v>
      </c>
      <c r="X81" s="150">
        <f t="shared" ref="X81:X85" si="34">SUM(U81:W81)</f>
        <v>0</v>
      </c>
      <c r="Y81" s="149">
        <f t="shared" si="33"/>
        <v>0</v>
      </c>
      <c r="Z81" s="149">
        <f t="shared" si="33"/>
        <v>0</v>
      </c>
      <c r="AA81" s="149">
        <f t="shared" si="33"/>
        <v>350000</v>
      </c>
      <c r="AB81" s="150">
        <f t="shared" si="25"/>
        <v>350000</v>
      </c>
    </row>
    <row r="82" spans="1:28" ht="49.5" customHeight="1">
      <c r="A82" s="68"/>
      <c r="B82" s="196"/>
      <c r="C82" s="96">
        <v>3000</v>
      </c>
      <c r="D82" s="151" t="s">
        <v>85</v>
      </c>
      <c r="E82" s="149">
        <v>200000</v>
      </c>
      <c r="F82" s="149">
        <v>0</v>
      </c>
      <c r="G82" s="149">
        <v>1373155</v>
      </c>
      <c r="H82" s="150">
        <f t="shared" si="26"/>
        <v>1573155</v>
      </c>
      <c r="I82" s="149">
        <v>0</v>
      </c>
      <c r="J82" s="149">
        <v>0</v>
      </c>
      <c r="K82" s="149">
        <v>0</v>
      </c>
      <c r="L82" s="150">
        <f t="shared" si="27"/>
        <v>0</v>
      </c>
      <c r="M82" s="149">
        <v>0</v>
      </c>
      <c r="N82" s="149">
        <v>0</v>
      </c>
      <c r="O82" s="149">
        <v>0</v>
      </c>
      <c r="P82" s="150">
        <f t="shared" si="28"/>
        <v>0</v>
      </c>
      <c r="Q82" s="149">
        <v>200000</v>
      </c>
      <c r="R82" s="149">
        <v>0</v>
      </c>
      <c r="S82" s="149">
        <v>999999.99</v>
      </c>
      <c r="T82" s="150">
        <f t="shared" si="29"/>
        <v>1199999.99</v>
      </c>
      <c r="U82" s="150">
        <v>0</v>
      </c>
      <c r="V82" s="150"/>
      <c r="W82" s="150">
        <v>0</v>
      </c>
      <c r="X82" s="150">
        <f t="shared" si="34"/>
        <v>0</v>
      </c>
      <c r="Y82" s="149">
        <f t="shared" si="33"/>
        <v>0</v>
      </c>
      <c r="Z82" s="149">
        <f t="shared" si="33"/>
        <v>0</v>
      </c>
      <c r="AA82" s="149">
        <f t="shared" si="33"/>
        <v>373155.01</v>
      </c>
      <c r="AB82" s="150">
        <f t="shared" si="33"/>
        <v>373155.01</v>
      </c>
    </row>
    <row r="83" spans="1:28" ht="54.95" customHeight="1">
      <c r="A83" s="68"/>
      <c r="B83" s="196"/>
      <c r="C83" s="96">
        <v>4000</v>
      </c>
      <c r="D83" s="151" t="s">
        <v>86</v>
      </c>
      <c r="E83" s="149"/>
      <c r="F83" s="149">
        <v>0</v>
      </c>
      <c r="G83" s="149">
        <v>0</v>
      </c>
      <c r="H83" s="150">
        <f t="shared" si="26"/>
        <v>0</v>
      </c>
      <c r="I83" s="149">
        <v>0</v>
      </c>
      <c r="J83" s="149">
        <v>0</v>
      </c>
      <c r="K83" s="149">
        <v>0</v>
      </c>
      <c r="L83" s="150">
        <f t="shared" si="27"/>
        <v>0</v>
      </c>
      <c r="M83" s="149">
        <v>0</v>
      </c>
      <c r="N83" s="149">
        <v>0</v>
      </c>
      <c r="O83" s="149">
        <v>0</v>
      </c>
      <c r="P83" s="150">
        <f t="shared" si="28"/>
        <v>0</v>
      </c>
      <c r="Q83" s="149">
        <v>0</v>
      </c>
      <c r="R83" s="149">
        <v>0</v>
      </c>
      <c r="S83" s="149">
        <v>0</v>
      </c>
      <c r="T83" s="150">
        <f t="shared" si="29"/>
        <v>0</v>
      </c>
      <c r="U83" s="150"/>
      <c r="V83" s="150"/>
      <c r="W83" s="150"/>
      <c r="X83" s="150">
        <f t="shared" si="34"/>
        <v>0</v>
      </c>
      <c r="Y83" s="149">
        <f t="shared" si="33"/>
        <v>0</v>
      </c>
      <c r="Z83" s="149">
        <f t="shared" si="33"/>
        <v>0</v>
      </c>
      <c r="AA83" s="149">
        <f t="shared" si="33"/>
        <v>0</v>
      </c>
      <c r="AB83" s="150">
        <f t="shared" si="33"/>
        <v>0</v>
      </c>
    </row>
    <row r="84" spans="1:28" ht="49.5" customHeight="1">
      <c r="A84" s="68"/>
      <c r="B84" s="196"/>
      <c r="C84" s="96">
        <v>5000</v>
      </c>
      <c r="D84" s="151" t="s">
        <v>87</v>
      </c>
      <c r="E84" s="149">
        <v>4165500</v>
      </c>
      <c r="F84" s="149">
        <v>0</v>
      </c>
      <c r="G84" s="149">
        <v>0</v>
      </c>
      <c r="H84" s="150">
        <f t="shared" si="26"/>
        <v>4165500</v>
      </c>
      <c r="I84" s="149">
        <v>0</v>
      </c>
      <c r="J84" s="149">
        <v>0</v>
      </c>
      <c r="K84" s="149">
        <v>0</v>
      </c>
      <c r="L84" s="150">
        <f t="shared" si="27"/>
        <v>0</v>
      </c>
      <c r="M84" s="149">
        <v>0</v>
      </c>
      <c r="N84" s="149">
        <v>0</v>
      </c>
      <c r="O84" s="149">
        <v>0</v>
      </c>
      <c r="P84" s="150">
        <f t="shared" si="28"/>
        <v>0</v>
      </c>
      <c r="Q84" s="149">
        <v>3955711.84</v>
      </c>
      <c r="R84" s="149">
        <v>0</v>
      </c>
      <c r="S84" s="149">
        <v>0</v>
      </c>
      <c r="T84" s="150">
        <f t="shared" si="29"/>
        <v>3955711.84</v>
      </c>
      <c r="U84" s="150"/>
      <c r="V84" s="150"/>
      <c r="W84" s="150"/>
      <c r="X84" s="150">
        <f t="shared" si="34"/>
        <v>0</v>
      </c>
      <c r="Y84" s="149">
        <f t="shared" si="33"/>
        <v>209788.16000000015</v>
      </c>
      <c r="Z84" s="149">
        <f t="shared" si="33"/>
        <v>0</v>
      </c>
      <c r="AA84" s="149">
        <f t="shared" si="33"/>
        <v>0</v>
      </c>
      <c r="AB84" s="150">
        <f t="shared" si="33"/>
        <v>209788.16000000015</v>
      </c>
    </row>
    <row r="85" spans="1:28" ht="49.5" customHeight="1">
      <c r="A85" s="68"/>
      <c r="B85" s="197"/>
      <c r="C85" s="96">
        <v>6000</v>
      </c>
      <c r="D85" s="151" t="s">
        <v>88</v>
      </c>
      <c r="E85" s="149">
        <v>0</v>
      </c>
      <c r="F85" s="149">
        <v>0</v>
      </c>
      <c r="G85" s="149">
        <v>0</v>
      </c>
      <c r="H85" s="150">
        <f t="shared" si="26"/>
        <v>0</v>
      </c>
      <c r="I85" s="149">
        <v>0</v>
      </c>
      <c r="J85" s="149">
        <v>0</v>
      </c>
      <c r="K85" s="149">
        <v>0</v>
      </c>
      <c r="L85" s="150">
        <f t="shared" si="27"/>
        <v>0</v>
      </c>
      <c r="M85" s="149">
        <v>0</v>
      </c>
      <c r="N85" s="149">
        <v>0</v>
      </c>
      <c r="O85" s="149">
        <v>0</v>
      </c>
      <c r="P85" s="150">
        <f t="shared" si="28"/>
        <v>0</v>
      </c>
      <c r="Q85" s="149">
        <v>0</v>
      </c>
      <c r="R85" s="149">
        <v>0</v>
      </c>
      <c r="S85" s="149">
        <v>0</v>
      </c>
      <c r="T85" s="150">
        <f t="shared" si="29"/>
        <v>0</v>
      </c>
      <c r="U85" s="150"/>
      <c r="V85" s="150"/>
      <c r="W85" s="150"/>
      <c r="X85" s="150">
        <f t="shared" si="34"/>
        <v>0</v>
      </c>
      <c r="Y85" s="149">
        <f t="shared" si="33"/>
        <v>0</v>
      </c>
      <c r="Z85" s="149">
        <f t="shared" si="33"/>
        <v>0</v>
      </c>
      <c r="AA85" s="149">
        <f t="shared" si="33"/>
        <v>0</v>
      </c>
      <c r="AB85" s="150">
        <f t="shared" si="33"/>
        <v>0</v>
      </c>
    </row>
    <row r="86" spans="1:28" ht="64.5" customHeight="1">
      <c r="A86" s="68"/>
      <c r="B86" s="195">
        <v>12</v>
      </c>
      <c r="C86" s="85"/>
      <c r="D86" s="152" t="s">
        <v>113</v>
      </c>
      <c r="E86" s="153">
        <f>SUM(E87:E92)</f>
        <v>15992355</v>
      </c>
      <c r="F86" s="153">
        <f>SUM(F87:F92)</f>
        <v>16100600</v>
      </c>
      <c r="G86" s="153">
        <f t="shared" ref="G86:AA86" si="35">SUM(G87:G92)</f>
        <v>26898128.520000003</v>
      </c>
      <c r="H86" s="147">
        <f t="shared" si="26"/>
        <v>58991083.520000003</v>
      </c>
      <c r="I86" s="153">
        <f t="shared" si="35"/>
        <v>0</v>
      </c>
      <c r="J86" s="153">
        <f>SUM(J87:J92)</f>
        <v>0</v>
      </c>
      <c r="K86" s="153">
        <f t="shared" si="35"/>
        <v>0</v>
      </c>
      <c r="L86" s="147">
        <f t="shared" si="27"/>
        <v>0</v>
      </c>
      <c r="M86" s="153">
        <f t="shared" si="35"/>
        <v>0</v>
      </c>
      <c r="N86" s="153">
        <f>SUM(N87:N92)</f>
        <v>0</v>
      </c>
      <c r="O86" s="153">
        <f t="shared" si="35"/>
        <v>0</v>
      </c>
      <c r="P86" s="147">
        <f t="shared" si="28"/>
        <v>0</v>
      </c>
      <c r="Q86" s="153">
        <f t="shared" si="35"/>
        <v>15559266.01</v>
      </c>
      <c r="R86" s="153">
        <f>SUM(R87:R92)</f>
        <v>16080785.98</v>
      </c>
      <c r="S86" s="153">
        <f t="shared" si="35"/>
        <v>26329091.580000002</v>
      </c>
      <c r="T86" s="147">
        <f t="shared" si="29"/>
        <v>57969143.570000008</v>
      </c>
      <c r="U86" s="147">
        <f>SUM(U87:U92)</f>
        <v>0</v>
      </c>
      <c r="V86" s="147">
        <f t="shared" ref="V86:X86" si="36">SUM(V87:V92)</f>
        <v>0</v>
      </c>
      <c r="W86" s="147">
        <f t="shared" si="36"/>
        <v>0</v>
      </c>
      <c r="X86" s="147">
        <f t="shared" si="36"/>
        <v>0</v>
      </c>
      <c r="Y86" s="153">
        <f t="shared" si="35"/>
        <v>433088.98999999953</v>
      </c>
      <c r="Z86" s="153">
        <f>SUM(Z87:Z92)</f>
        <v>19814.019999999553</v>
      </c>
      <c r="AA86" s="153">
        <f t="shared" si="35"/>
        <v>569036.94000000041</v>
      </c>
      <c r="AB86" s="147">
        <f>Y86+Z86+AA86</f>
        <v>1021939.9499999995</v>
      </c>
    </row>
    <row r="87" spans="1:28" ht="49.5" customHeight="1">
      <c r="A87" s="68"/>
      <c r="B87" s="196"/>
      <c r="C87" s="96">
        <v>1000</v>
      </c>
      <c r="D87" s="148" t="s">
        <v>83</v>
      </c>
      <c r="E87" s="149">
        <v>0</v>
      </c>
      <c r="F87" s="149">
        <v>0</v>
      </c>
      <c r="G87" s="149">
        <v>21592913.620000001</v>
      </c>
      <c r="H87" s="150">
        <f t="shared" si="26"/>
        <v>21592913.620000001</v>
      </c>
      <c r="I87" s="149">
        <v>0</v>
      </c>
      <c r="J87" s="149">
        <v>0</v>
      </c>
      <c r="K87" s="149">
        <v>0</v>
      </c>
      <c r="L87" s="150">
        <f t="shared" si="27"/>
        <v>0</v>
      </c>
      <c r="M87" s="149">
        <v>0</v>
      </c>
      <c r="N87" s="149">
        <v>0</v>
      </c>
      <c r="O87" s="149">
        <v>0</v>
      </c>
      <c r="P87" s="150">
        <f t="shared" si="28"/>
        <v>0</v>
      </c>
      <c r="Q87" s="149">
        <v>0</v>
      </c>
      <c r="R87" s="149">
        <v>0</v>
      </c>
      <c r="S87" s="149">
        <v>21592913.620000001</v>
      </c>
      <c r="T87" s="150">
        <f t="shared" si="29"/>
        <v>21592913.620000001</v>
      </c>
      <c r="U87" s="150"/>
      <c r="V87" s="150"/>
      <c r="W87" s="150"/>
      <c r="X87" s="150"/>
      <c r="Y87" s="149">
        <f t="shared" ref="Y87:AB92" si="37">+E87-I87-M87-Q87-U87</f>
        <v>0</v>
      </c>
      <c r="Z87" s="149">
        <f t="shared" si="37"/>
        <v>0</v>
      </c>
      <c r="AA87" s="149">
        <f t="shared" si="37"/>
        <v>0</v>
      </c>
      <c r="AB87" s="150">
        <f>+H87-L87-P87-T87-X87</f>
        <v>0</v>
      </c>
    </row>
    <row r="88" spans="1:28" ht="49.5" customHeight="1">
      <c r="A88" s="68"/>
      <c r="B88" s="196"/>
      <c r="C88" s="96">
        <v>2000</v>
      </c>
      <c r="D88" s="148" t="s">
        <v>84</v>
      </c>
      <c r="E88" s="149">
        <v>0</v>
      </c>
      <c r="F88" s="149">
        <v>0</v>
      </c>
      <c r="G88" s="149">
        <v>60000</v>
      </c>
      <c r="H88" s="150">
        <f t="shared" si="26"/>
        <v>60000</v>
      </c>
      <c r="I88" s="149">
        <v>0</v>
      </c>
      <c r="J88" s="149">
        <v>0</v>
      </c>
      <c r="K88" s="149">
        <v>0</v>
      </c>
      <c r="L88" s="150">
        <f t="shared" si="27"/>
        <v>0</v>
      </c>
      <c r="M88" s="149">
        <v>0</v>
      </c>
      <c r="N88" s="149">
        <v>0</v>
      </c>
      <c r="O88" s="149">
        <v>0</v>
      </c>
      <c r="P88" s="150">
        <f t="shared" si="28"/>
        <v>0</v>
      </c>
      <c r="Q88" s="149">
        <v>0</v>
      </c>
      <c r="R88" s="149">
        <v>0</v>
      </c>
      <c r="S88" s="149">
        <v>9900</v>
      </c>
      <c r="T88" s="150">
        <f t="shared" si="29"/>
        <v>9900</v>
      </c>
      <c r="U88" s="150"/>
      <c r="V88" s="150"/>
      <c r="W88" s="150"/>
      <c r="X88" s="150">
        <f t="shared" ref="X88:X90" si="38">+U88+V88+W88</f>
        <v>0</v>
      </c>
      <c r="Y88" s="149">
        <f t="shared" si="37"/>
        <v>0</v>
      </c>
      <c r="Z88" s="149">
        <f t="shared" si="37"/>
        <v>0</v>
      </c>
      <c r="AA88" s="149">
        <f t="shared" si="37"/>
        <v>50100</v>
      </c>
      <c r="AB88" s="150">
        <f t="shared" si="37"/>
        <v>50100</v>
      </c>
    </row>
    <row r="89" spans="1:28" ht="49.5" customHeight="1">
      <c r="A89" s="68"/>
      <c r="B89" s="196"/>
      <c r="C89" s="96">
        <v>3000</v>
      </c>
      <c r="D89" s="148" t="s">
        <v>85</v>
      </c>
      <c r="E89" s="149">
        <v>14508755</v>
      </c>
      <c r="F89" s="149">
        <v>16100600</v>
      </c>
      <c r="G89" s="149">
        <v>5245214.9000000004</v>
      </c>
      <c r="H89" s="150">
        <f t="shared" si="26"/>
        <v>35854569.899999999</v>
      </c>
      <c r="I89" s="149">
        <v>0</v>
      </c>
      <c r="J89" s="149">
        <v>0</v>
      </c>
      <c r="K89" s="149">
        <v>0</v>
      </c>
      <c r="L89" s="150">
        <f t="shared" si="27"/>
        <v>0</v>
      </c>
      <c r="M89" s="149">
        <v>0</v>
      </c>
      <c r="N89" s="149">
        <v>0</v>
      </c>
      <c r="O89" s="149">
        <v>0</v>
      </c>
      <c r="P89" s="150">
        <f t="shared" si="28"/>
        <v>0</v>
      </c>
      <c r="Q89" s="149">
        <v>14496540.98</v>
      </c>
      <c r="R89" s="149">
        <v>16080785.98</v>
      </c>
      <c r="S89" s="149">
        <v>4726277.96</v>
      </c>
      <c r="T89" s="150">
        <f t="shared" si="29"/>
        <v>35303604.920000002</v>
      </c>
      <c r="U89" s="150"/>
      <c r="V89" s="150"/>
      <c r="W89" s="150"/>
      <c r="X89" s="150">
        <f t="shared" si="38"/>
        <v>0</v>
      </c>
      <c r="Y89" s="149">
        <f t="shared" si="37"/>
        <v>12214.019999999553</v>
      </c>
      <c r="Z89" s="149">
        <f t="shared" si="37"/>
        <v>19814.019999999553</v>
      </c>
      <c r="AA89" s="149">
        <f t="shared" si="37"/>
        <v>518936.94000000041</v>
      </c>
      <c r="AB89" s="150">
        <f t="shared" si="37"/>
        <v>550964.97999999672</v>
      </c>
    </row>
    <row r="90" spans="1:28" ht="54.95" customHeight="1">
      <c r="A90" s="68"/>
      <c r="B90" s="196"/>
      <c r="C90" s="96">
        <v>4000</v>
      </c>
      <c r="D90" s="148" t="s">
        <v>86</v>
      </c>
      <c r="E90" s="149">
        <v>0</v>
      </c>
      <c r="F90" s="149">
        <v>0</v>
      </c>
      <c r="G90" s="149">
        <v>0</v>
      </c>
      <c r="H90" s="150">
        <f t="shared" si="26"/>
        <v>0</v>
      </c>
      <c r="I90" s="149">
        <v>0</v>
      </c>
      <c r="J90" s="149">
        <v>0</v>
      </c>
      <c r="K90" s="149">
        <v>0</v>
      </c>
      <c r="L90" s="150">
        <f t="shared" si="27"/>
        <v>0</v>
      </c>
      <c r="M90" s="149">
        <v>0</v>
      </c>
      <c r="N90" s="149">
        <v>0</v>
      </c>
      <c r="O90" s="149">
        <v>0</v>
      </c>
      <c r="P90" s="150">
        <f t="shared" si="28"/>
        <v>0</v>
      </c>
      <c r="Q90" s="149">
        <v>0</v>
      </c>
      <c r="R90" s="149">
        <v>0</v>
      </c>
      <c r="S90" s="149">
        <v>0</v>
      </c>
      <c r="T90" s="150">
        <f t="shared" si="29"/>
        <v>0</v>
      </c>
      <c r="U90" s="150"/>
      <c r="V90" s="150"/>
      <c r="W90" s="150"/>
      <c r="X90" s="150">
        <f t="shared" si="38"/>
        <v>0</v>
      </c>
      <c r="Y90" s="149">
        <f t="shared" si="37"/>
        <v>0</v>
      </c>
      <c r="Z90" s="149">
        <f t="shared" si="37"/>
        <v>0</v>
      </c>
      <c r="AA90" s="149">
        <f t="shared" si="37"/>
        <v>0</v>
      </c>
      <c r="AB90" s="150">
        <f t="shared" si="37"/>
        <v>0</v>
      </c>
    </row>
    <row r="91" spans="1:28" ht="49.5" customHeight="1">
      <c r="A91" s="68"/>
      <c r="B91" s="196"/>
      <c r="C91" s="96">
        <v>5000</v>
      </c>
      <c r="D91" s="148" t="s">
        <v>87</v>
      </c>
      <c r="E91" s="149">
        <v>1483600</v>
      </c>
      <c r="F91" s="149">
        <v>0</v>
      </c>
      <c r="G91" s="149">
        <v>0</v>
      </c>
      <c r="H91" s="150">
        <f t="shared" si="26"/>
        <v>1483600</v>
      </c>
      <c r="I91" s="149">
        <v>0</v>
      </c>
      <c r="J91" s="149">
        <v>0</v>
      </c>
      <c r="K91" s="149">
        <v>0</v>
      </c>
      <c r="L91" s="150">
        <f t="shared" si="27"/>
        <v>0</v>
      </c>
      <c r="M91" s="149">
        <v>0</v>
      </c>
      <c r="N91" s="149">
        <v>0</v>
      </c>
      <c r="O91" s="149">
        <v>0</v>
      </c>
      <c r="P91" s="150">
        <f t="shared" si="28"/>
        <v>0</v>
      </c>
      <c r="Q91" s="149">
        <v>1062725.03</v>
      </c>
      <c r="R91" s="149">
        <v>0</v>
      </c>
      <c r="S91" s="149">
        <v>0</v>
      </c>
      <c r="T91" s="150">
        <f t="shared" si="29"/>
        <v>1062725.03</v>
      </c>
      <c r="U91" s="150">
        <v>0</v>
      </c>
      <c r="V91" s="150"/>
      <c r="W91" s="150"/>
      <c r="X91" s="150">
        <f>+U91+V91+W91</f>
        <v>0</v>
      </c>
      <c r="Y91" s="149">
        <f t="shared" si="37"/>
        <v>420874.97</v>
      </c>
      <c r="Z91" s="149">
        <f t="shared" si="37"/>
        <v>0</v>
      </c>
      <c r="AA91" s="149">
        <f t="shared" si="37"/>
        <v>0</v>
      </c>
      <c r="AB91" s="150">
        <f t="shared" si="37"/>
        <v>420874.97</v>
      </c>
    </row>
    <row r="92" spans="1:28" ht="49.5" customHeight="1">
      <c r="A92" s="68"/>
      <c r="B92" s="197"/>
      <c r="C92" s="96">
        <v>6000</v>
      </c>
      <c r="D92" s="151" t="s">
        <v>88</v>
      </c>
      <c r="E92" s="149">
        <v>0</v>
      </c>
      <c r="F92" s="149">
        <v>0</v>
      </c>
      <c r="G92" s="149">
        <v>0</v>
      </c>
      <c r="H92" s="150">
        <f t="shared" si="26"/>
        <v>0</v>
      </c>
      <c r="I92" s="149">
        <v>0</v>
      </c>
      <c r="J92" s="149">
        <v>0</v>
      </c>
      <c r="K92" s="149">
        <v>0</v>
      </c>
      <c r="L92" s="150">
        <f t="shared" si="27"/>
        <v>0</v>
      </c>
      <c r="M92" s="149">
        <v>0</v>
      </c>
      <c r="N92" s="149">
        <v>0</v>
      </c>
      <c r="O92" s="149">
        <v>0</v>
      </c>
      <c r="P92" s="150">
        <f t="shared" si="28"/>
        <v>0</v>
      </c>
      <c r="Q92" s="149">
        <v>0</v>
      </c>
      <c r="R92" s="149">
        <v>0</v>
      </c>
      <c r="S92" s="149">
        <v>0</v>
      </c>
      <c r="T92" s="150">
        <f t="shared" si="29"/>
        <v>0</v>
      </c>
      <c r="U92" s="150"/>
      <c r="V92" s="150"/>
      <c r="W92" s="150"/>
      <c r="X92" s="150">
        <f>+U92+V92+W92</f>
        <v>0</v>
      </c>
      <c r="Y92" s="149">
        <f t="shared" si="37"/>
        <v>0</v>
      </c>
      <c r="Z92" s="149">
        <f t="shared" si="37"/>
        <v>0</v>
      </c>
      <c r="AA92" s="149">
        <f t="shared" si="37"/>
        <v>0</v>
      </c>
      <c r="AB92" s="150">
        <f t="shared" si="37"/>
        <v>0</v>
      </c>
    </row>
    <row r="93" spans="1:28" ht="64.5" customHeight="1">
      <c r="A93" s="68"/>
      <c r="B93" s="195">
        <v>13</v>
      </c>
      <c r="C93" s="85"/>
      <c r="D93" s="158" t="s">
        <v>99</v>
      </c>
      <c r="E93" s="153">
        <f>SUM(E94:E99)</f>
        <v>21598850.280000001</v>
      </c>
      <c r="F93" s="153">
        <f>SUM(F94:F99)</f>
        <v>0</v>
      </c>
      <c r="G93" s="153">
        <f t="shared" ref="G93:AA93" si="39">SUM(G94:G99)</f>
        <v>1873845.47</v>
      </c>
      <c r="H93" s="147">
        <f t="shared" si="26"/>
        <v>23472695.75</v>
      </c>
      <c r="I93" s="153">
        <f t="shared" si="39"/>
        <v>0</v>
      </c>
      <c r="J93" s="153">
        <f>SUM(J94:J99)</f>
        <v>0</v>
      </c>
      <c r="K93" s="153">
        <f t="shared" si="39"/>
        <v>0</v>
      </c>
      <c r="L93" s="147">
        <f t="shared" si="27"/>
        <v>0</v>
      </c>
      <c r="M93" s="153">
        <f t="shared" si="39"/>
        <v>0</v>
      </c>
      <c r="N93" s="153">
        <f>SUM(N94:N99)</f>
        <v>0</v>
      </c>
      <c r="O93" s="153">
        <f t="shared" si="39"/>
        <v>0</v>
      </c>
      <c r="P93" s="147">
        <f t="shared" si="28"/>
        <v>0</v>
      </c>
      <c r="Q93" s="153">
        <f t="shared" si="39"/>
        <v>19342172.09</v>
      </c>
      <c r="R93" s="153">
        <f>SUM(R94:R99)</f>
        <v>0</v>
      </c>
      <c r="S93" s="153">
        <f t="shared" si="39"/>
        <v>1873845.4700000002</v>
      </c>
      <c r="T93" s="147">
        <f t="shared" si="29"/>
        <v>21216017.559999999</v>
      </c>
      <c r="U93" s="147"/>
      <c r="V93" s="147"/>
      <c r="W93" s="147"/>
      <c r="X93" s="147"/>
      <c r="Y93" s="153">
        <f t="shared" si="39"/>
        <v>2256678.19</v>
      </c>
      <c r="Z93" s="153">
        <f>SUM(Z94:Z99)</f>
        <v>0</v>
      </c>
      <c r="AA93" s="153">
        <f t="shared" si="39"/>
        <v>-2.3283064365386963E-10</v>
      </c>
      <c r="AB93" s="147">
        <f>Y93+Z93+AA93</f>
        <v>2256678.1899999995</v>
      </c>
    </row>
    <row r="94" spans="1:28" ht="49.5" customHeight="1">
      <c r="A94" s="68"/>
      <c r="B94" s="196"/>
      <c r="C94" s="96">
        <v>1000</v>
      </c>
      <c r="D94" s="151" t="s">
        <v>83</v>
      </c>
      <c r="E94" s="149">
        <v>0</v>
      </c>
      <c r="F94" s="149">
        <v>0</v>
      </c>
      <c r="G94" s="149">
        <v>1873845.47</v>
      </c>
      <c r="H94" s="150">
        <f t="shared" si="26"/>
        <v>1873845.47</v>
      </c>
      <c r="I94" s="149">
        <v>0</v>
      </c>
      <c r="J94" s="149">
        <v>0</v>
      </c>
      <c r="K94" s="149">
        <v>0</v>
      </c>
      <c r="L94" s="150">
        <f t="shared" si="27"/>
        <v>0</v>
      </c>
      <c r="M94" s="149">
        <v>0</v>
      </c>
      <c r="N94" s="149">
        <v>0</v>
      </c>
      <c r="O94" s="149">
        <v>0</v>
      </c>
      <c r="P94" s="150">
        <f t="shared" si="28"/>
        <v>0</v>
      </c>
      <c r="Q94" s="149">
        <v>0</v>
      </c>
      <c r="R94" s="149">
        <v>0</v>
      </c>
      <c r="S94" s="149">
        <v>1873845.4700000002</v>
      </c>
      <c r="T94" s="150">
        <f t="shared" si="29"/>
        <v>1873845.4700000002</v>
      </c>
      <c r="U94" s="150"/>
      <c r="V94" s="150"/>
      <c r="W94" s="150"/>
      <c r="X94" s="150"/>
      <c r="Y94" s="149">
        <f t="shared" ref="Y94:AB99" si="40">+E94-I94-M94-Q94-U94</f>
        <v>0</v>
      </c>
      <c r="Z94" s="149">
        <f t="shared" si="40"/>
        <v>0</v>
      </c>
      <c r="AA94" s="149">
        <f t="shared" si="40"/>
        <v>-2.3283064365386963E-10</v>
      </c>
      <c r="AB94" s="150">
        <f t="shared" si="40"/>
        <v>-2.3283064365386963E-10</v>
      </c>
    </row>
    <row r="95" spans="1:28" ht="49.5" customHeight="1">
      <c r="A95" s="68"/>
      <c r="B95" s="196"/>
      <c r="C95" s="96">
        <v>2000</v>
      </c>
      <c r="D95" s="151" t="s">
        <v>84</v>
      </c>
      <c r="E95" s="149">
        <v>0</v>
      </c>
      <c r="F95" s="149">
        <v>0</v>
      </c>
      <c r="G95" s="149">
        <v>0</v>
      </c>
      <c r="H95" s="150">
        <f t="shared" si="26"/>
        <v>0</v>
      </c>
      <c r="I95" s="149">
        <v>0</v>
      </c>
      <c r="J95" s="149">
        <v>0</v>
      </c>
      <c r="K95" s="149">
        <v>0</v>
      </c>
      <c r="L95" s="150">
        <f t="shared" si="27"/>
        <v>0</v>
      </c>
      <c r="M95" s="149">
        <v>0</v>
      </c>
      <c r="N95" s="149">
        <v>0</v>
      </c>
      <c r="O95" s="149">
        <v>0</v>
      </c>
      <c r="P95" s="150">
        <f t="shared" si="28"/>
        <v>0</v>
      </c>
      <c r="Q95" s="149">
        <v>0</v>
      </c>
      <c r="R95" s="149">
        <v>0</v>
      </c>
      <c r="S95" s="149">
        <v>0</v>
      </c>
      <c r="T95" s="150">
        <f t="shared" si="29"/>
        <v>0</v>
      </c>
      <c r="U95" s="150"/>
      <c r="V95" s="150"/>
      <c r="W95" s="150"/>
      <c r="X95" s="150"/>
      <c r="Y95" s="149">
        <f t="shared" si="40"/>
        <v>0</v>
      </c>
      <c r="Z95" s="149">
        <f t="shared" si="40"/>
        <v>0</v>
      </c>
      <c r="AA95" s="149">
        <f t="shared" si="40"/>
        <v>0</v>
      </c>
      <c r="AB95" s="150">
        <f t="shared" si="40"/>
        <v>0</v>
      </c>
    </row>
    <row r="96" spans="1:28" ht="49.5" customHeight="1">
      <c r="A96" s="68"/>
      <c r="B96" s="196"/>
      <c r="C96" s="96">
        <v>3000</v>
      </c>
      <c r="D96" s="151" t="s">
        <v>85</v>
      </c>
      <c r="E96" s="149">
        <v>4148850.28</v>
      </c>
      <c r="F96" s="149">
        <v>0</v>
      </c>
      <c r="G96" s="149">
        <v>0</v>
      </c>
      <c r="H96" s="150">
        <f t="shared" si="26"/>
        <v>4148850.28</v>
      </c>
      <c r="I96" s="149">
        <v>0</v>
      </c>
      <c r="J96" s="149">
        <v>0</v>
      </c>
      <c r="K96" s="149">
        <v>0</v>
      </c>
      <c r="L96" s="150">
        <f t="shared" si="27"/>
        <v>0</v>
      </c>
      <c r="M96" s="149">
        <v>0</v>
      </c>
      <c r="N96" s="149">
        <v>0</v>
      </c>
      <c r="O96" s="149">
        <v>0</v>
      </c>
      <c r="P96" s="150">
        <f t="shared" si="28"/>
        <v>0</v>
      </c>
      <c r="Q96" s="149">
        <v>2014920</v>
      </c>
      <c r="R96" s="149">
        <v>0</v>
      </c>
      <c r="S96" s="149">
        <v>0</v>
      </c>
      <c r="T96" s="150">
        <f t="shared" si="29"/>
        <v>2014920</v>
      </c>
      <c r="U96" s="150"/>
      <c r="V96" s="150"/>
      <c r="W96" s="150"/>
      <c r="X96" s="150"/>
      <c r="Y96" s="149">
        <f t="shared" si="40"/>
        <v>2133930.2799999998</v>
      </c>
      <c r="Z96" s="149">
        <f t="shared" si="40"/>
        <v>0</v>
      </c>
      <c r="AA96" s="149">
        <f t="shared" si="40"/>
        <v>0</v>
      </c>
      <c r="AB96" s="150">
        <f t="shared" si="40"/>
        <v>2133930.2799999998</v>
      </c>
    </row>
    <row r="97" spans="1:28" ht="54.95" customHeight="1">
      <c r="A97" s="68"/>
      <c r="B97" s="196"/>
      <c r="C97" s="96">
        <v>4000</v>
      </c>
      <c r="D97" s="151" t="s">
        <v>86</v>
      </c>
      <c r="E97" s="149">
        <v>0</v>
      </c>
      <c r="F97" s="149">
        <v>0</v>
      </c>
      <c r="G97" s="149">
        <v>0</v>
      </c>
      <c r="H97" s="150">
        <f t="shared" si="26"/>
        <v>0</v>
      </c>
      <c r="I97" s="149">
        <v>0</v>
      </c>
      <c r="J97" s="149">
        <v>0</v>
      </c>
      <c r="K97" s="149">
        <v>0</v>
      </c>
      <c r="L97" s="150">
        <f t="shared" si="27"/>
        <v>0</v>
      </c>
      <c r="M97" s="149">
        <v>0</v>
      </c>
      <c r="N97" s="149">
        <v>0</v>
      </c>
      <c r="O97" s="149">
        <v>0</v>
      </c>
      <c r="P97" s="150">
        <f t="shared" si="28"/>
        <v>0</v>
      </c>
      <c r="Q97" s="149">
        <v>0</v>
      </c>
      <c r="R97" s="149">
        <v>0</v>
      </c>
      <c r="S97" s="149">
        <v>0</v>
      </c>
      <c r="T97" s="150">
        <f t="shared" si="29"/>
        <v>0</v>
      </c>
      <c r="U97" s="150"/>
      <c r="V97" s="150"/>
      <c r="W97" s="150"/>
      <c r="X97" s="150"/>
      <c r="Y97" s="149">
        <f t="shared" si="40"/>
        <v>0</v>
      </c>
      <c r="Z97" s="149">
        <f t="shared" si="40"/>
        <v>0</v>
      </c>
      <c r="AA97" s="149">
        <f t="shared" si="40"/>
        <v>0</v>
      </c>
      <c r="AB97" s="150">
        <f t="shared" si="40"/>
        <v>0</v>
      </c>
    </row>
    <row r="98" spans="1:28" ht="49.5" customHeight="1">
      <c r="A98" s="68"/>
      <c r="B98" s="196"/>
      <c r="C98" s="96">
        <v>5000</v>
      </c>
      <c r="D98" s="151" t="s">
        <v>87</v>
      </c>
      <c r="E98" s="149">
        <v>17450000</v>
      </c>
      <c r="F98" s="149">
        <v>0</v>
      </c>
      <c r="G98" s="149">
        <v>0</v>
      </c>
      <c r="H98" s="150">
        <f t="shared" si="26"/>
        <v>17450000</v>
      </c>
      <c r="I98" s="149">
        <v>0</v>
      </c>
      <c r="J98" s="149">
        <v>0</v>
      </c>
      <c r="K98" s="149">
        <v>0</v>
      </c>
      <c r="L98" s="150">
        <f t="shared" si="27"/>
        <v>0</v>
      </c>
      <c r="M98" s="149">
        <v>0</v>
      </c>
      <c r="N98" s="149">
        <v>0</v>
      </c>
      <c r="O98" s="149">
        <v>0</v>
      </c>
      <c r="P98" s="150">
        <f t="shared" si="28"/>
        <v>0</v>
      </c>
      <c r="Q98" s="149">
        <v>17327252.09</v>
      </c>
      <c r="R98" s="149">
        <v>0</v>
      </c>
      <c r="S98" s="149">
        <v>0</v>
      </c>
      <c r="T98" s="150">
        <f t="shared" si="29"/>
        <v>17327252.09</v>
      </c>
      <c r="U98" s="150"/>
      <c r="V98" s="150"/>
      <c r="W98" s="150"/>
      <c r="X98" s="150"/>
      <c r="Y98" s="149">
        <f t="shared" si="40"/>
        <v>122747.91000000015</v>
      </c>
      <c r="Z98" s="149">
        <f t="shared" si="40"/>
        <v>0</v>
      </c>
      <c r="AA98" s="149">
        <f t="shared" si="40"/>
        <v>0</v>
      </c>
      <c r="AB98" s="150">
        <f t="shared" si="40"/>
        <v>122747.91000000015</v>
      </c>
    </row>
    <row r="99" spans="1:28" ht="49.5" customHeight="1">
      <c r="A99" s="68"/>
      <c r="B99" s="197"/>
      <c r="C99" s="96">
        <v>6000</v>
      </c>
      <c r="D99" s="151" t="s">
        <v>88</v>
      </c>
      <c r="E99" s="149">
        <v>0</v>
      </c>
      <c r="F99" s="149">
        <v>0</v>
      </c>
      <c r="G99" s="149">
        <v>0</v>
      </c>
      <c r="H99" s="150">
        <f t="shared" si="26"/>
        <v>0</v>
      </c>
      <c r="I99" s="149">
        <v>0</v>
      </c>
      <c r="J99" s="149">
        <v>0</v>
      </c>
      <c r="K99" s="149">
        <v>0</v>
      </c>
      <c r="L99" s="150">
        <f t="shared" si="27"/>
        <v>0</v>
      </c>
      <c r="M99" s="149">
        <v>0</v>
      </c>
      <c r="N99" s="149">
        <v>0</v>
      </c>
      <c r="O99" s="149">
        <v>0</v>
      </c>
      <c r="P99" s="150">
        <f t="shared" si="28"/>
        <v>0</v>
      </c>
      <c r="Q99" s="149">
        <v>0</v>
      </c>
      <c r="R99" s="149">
        <v>0</v>
      </c>
      <c r="S99" s="149">
        <v>0</v>
      </c>
      <c r="T99" s="150">
        <f t="shared" si="29"/>
        <v>0</v>
      </c>
      <c r="U99" s="150"/>
      <c r="V99" s="150"/>
      <c r="W99" s="150"/>
      <c r="X99" s="150"/>
      <c r="Y99" s="149">
        <f t="shared" si="40"/>
        <v>0</v>
      </c>
      <c r="Z99" s="149">
        <f t="shared" si="40"/>
        <v>0</v>
      </c>
      <c r="AA99" s="149">
        <f t="shared" si="40"/>
        <v>0</v>
      </c>
      <c r="AB99" s="150">
        <f t="shared" si="40"/>
        <v>0</v>
      </c>
    </row>
    <row r="100" spans="1:28" ht="64.5" customHeight="1">
      <c r="A100" s="68"/>
      <c r="B100" s="195">
        <v>14</v>
      </c>
      <c r="C100" s="85"/>
      <c r="D100" s="152" t="s">
        <v>100</v>
      </c>
      <c r="E100" s="153">
        <f>SUM(E101:E106)</f>
        <v>2229188.25</v>
      </c>
      <c r="F100" s="153">
        <f>SUM(F101:F106)</f>
        <v>0</v>
      </c>
      <c r="G100" s="153">
        <f t="shared" ref="G100:AA100" si="41">SUM(G101:G106)</f>
        <v>0</v>
      </c>
      <c r="H100" s="147">
        <f t="shared" si="26"/>
        <v>2229188.25</v>
      </c>
      <c r="I100" s="153">
        <f t="shared" si="41"/>
        <v>999786.57</v>
      </c>
      <c r="J100" s="153">
        <f>SUM(J101:J106)</f>
        <v>0</v>
      </c>
      <c r="K100" s="153">
        <f t="shared" si="41"/>
        <v>0</v>
      </c>
      <c r="L100" s="147">
        <f t="shared" si="27"/>
        <v>999786.57</v>
      </c>
      <c r="M100" s="153">
        <f t="shared" si="41"/>
        <v>0</v>
      </c>
      <c r="N100" s="153">
        <f>SUM(N101:N106)</f>
        <v>0</v>
      </c>
      <c r="O100" s="153">
        <f t="shared" si="41"/>
        <v>0</v>
      </c>
      <c r="P100" s="147">
        <f t="shared" si="28"/>
        <v>0</v>
      </c>
      <c r="Q100" s="153">
        <f t="shared" si="41"/>
        <v>1064098.95</v>
      </c>
      <c r="R100" s="153">
        <f>SUM(R101:R106)</f>
        <v>0</v>
      </c>
      <c r="S100" s="153">
        <f t="shared" si="41"/>
        <v>0</v>
      </c>
      <c r="T100" s="147">
        <f t="shared" si="29"/>
        <v>1064098.95</v>
      </c>
      <c r="U100" s="147"/>
      <c r="V100" s="147"/>
      <c r="W100" s="147"/>
      <c r="X100" s="147"/>
      <c r="Y100" s="153">
        <f t="shared" si="41"/>
        <v>165302.73000000021</v>
      </c>
      <c r="Z100" s="153">
        <f>SUM(Z101:Z106)</f>
        <v>0</v>
      </c>
      <c r="AA100" s="153">
        <f t="shared" si="41"/>
        <v>0</v>
      </c>
      <c r="AB100" s="147">
        <f>Y100+Z100+AA100</f>
        <v>165302.73000000021</v>
      </c>
    </row>
    <row r="101" spans="1:28" ht="49.5" customHeight="1">
      <c r="A101" s="68"/>
      <c r="B101" s="196"/>
      <c r="C101" s="96">
        <v>1000</v>
      </c>
      <c r="D101" s="151" t="s">
        <v>83</v>
      </c>
      <c r="E101" s="149">
        <v>0</v>
      </c>
      <c r="F101" s="149">
        <v>0</v>
      </c>
      <c r="G101" s="149">
        <v>0</v>
      </c>
      <c r="H101" s="150">
        <f t="shared" si="26"/>
        <v>0</v>
      </c>
      <c r="I101" s="149">
        <v>0</v>
      </c>
      <c r="J101" s="149">
        <v>0</v>
      </c>
      <c r="K101" s="149">
        <v>0</v>
      </c>
      <c r="L101" s="150">
        <f t="shared" si="27"/>
        <v>0</v>
      </c>
      <c r="M101" s="149">
        <v>0</v>
      </c>
      <c r="N101" s="149">
        <v>0</v>
      </c>
      <c r="O101" s="149">
        <v>0</v>
      </c>
      <c r="P101" s="150">
        <f t="shared" si="28"/>
        <v>0</v>
      </c>
      <c r="Q101" s="149">
        <v>0</v>
      </c>
      <c r="R101" s="149">
        <v>0</v>
      </c>
      <c r="S101" s="149">
        <v>0</v>
      </c>
      <c r="T101" s="150">
        <f t="shared" si="29"/>
        <v>0</v>
      </c>
      <c r="U101" s="150"/>
      <c r="V101" s="150"/>
      <c r="W101" s="150"/>
      <c r="X101" s="150"/>
      <c r="Y101" s="149">
        <f t="shared" ref="Y101:AB106" si="42">+E101-I101-M101-Q101-U101</f>
        <v>0</v>
      </c>
      <c r="Z101" s="149">
        <f t="shared" si="42"/>
        <v>0</v>
      </c>
      <c r="AA101" s="149">
        <f t="shared" si="42"/>
        <v>0</v>
      </c>
      <c r="AB101" s="150">
        <f t="shared" si="42"/>
        <v>0</v>
      </c>
    </row>
    <row r="102" spans="1:28" ht="49.5" customHeight="1">
      <c r="A102" s="68"/>
      <c r="B102" s="196"/>
      <c r="C102" s="96">
        <v>2000</v>
      </c>
      <c r="D102" s="151" t="s">
        <v>84</v>
      </c>
      <c r="E102" s="149">
        <v>0</v>
      </c>
      <c r="F102" s="149">
        <v>0</v>
      </c>
      <c r="G102" s="149">
        <v>0</v>
      </c>
      <c r="H102" s="150">
        <f t="shared" si="26"/>
        <v>0</v>
      </c>
      <c r="I102" s="149">
        <v>0</v>
      </c>
      <c r="J102" s="149">
        <v>0</v>
      </c>
      <c r="K102" s="149">
        <v>0</v>
      </c>
      <c r="L102" s="150">
        <f t="shared" si="27"/>
        <v>0</v>
      </c>
      <c r="M102" s="149">
        <v>0</v>
      </c>
      <c r="N102" s="149">
        <v>0</v>
      </c>
      <c r="O102" s="149">
        <v>0</v>
      </c>
      <c r="P102" s="150">
        <f t="shared" si="28"/>
        <v>0</v>
      </c>
      <c r="Q102" s="149">
        <v>0</v>
      </c>
      <c r="R102" s="149">
        <v>0</v>
      </c>
      <c r="S102" s="149">
        <v>0</v>
      </c>
      <c r="T102" s="150">
        <f t="shared" si="29"/>
        <v>0</v>
      </c>
      <c r="U102" s="150"/>
      <c r="V102" s="150"/>
      <c r="W102" s="150"/>
      <c r="X102" s="150"/>
      <c r="Y102" s="149">
        <f t="shared" si="42"/>
        <v>0</v>
      </c>
      <c r="Z102" s="149">
        <f t="shared" si="42"/>
        <v>0</v>
      </c>
      <c r="AA102" s="149">
        <f t="shared" si="42"/>
        <v>0</v>
      </c>
      <c r="AB102" s="150">
        <f t="shared" si="42"/>
        <v>0</v>
      </c>
    </row>
    <row r="103" spans="1:28" ht="49.5" customHeight="1">
      <c r="A103" s="68"/>
      <c r="B103" s="196"/>
      <c r="C103" s="96">
        <v>3000</v>
      </c>
      <c r="D103" s="151" t="s">
        <v>85</v>
      </c>
      <c r="E103" s="149">
        <v>78750</v>
      </c>
      <c r="F103" s="149">
        <v>0</v>
      </c>
      <c r="G103" s="149">
        <v>0</v>
      </c>
      <c r="H103" s="150">
        <f t="shared" si="26"/>
        <v>78750</v>
      </c>
      <c r="I103" s="149">
        <v>0</v>
      </c>
      <c r="J103" s="149">
        <v>0</v>
      </c>
      <c r="K103" s="149">
        <v>0</v>
      </c>
      <c r="L103" s="150">
        <f t="shared" si="27"/>
        <v>0</v>
      </c>
      <c r="M103" s="149">
        <v>0</v>
      </c>
      <c r="N103" s="149">
        <v>0</v>
      </c>
      <c r="O103" s="149">
        <v>0</v>
      </c>
      <c r="P103" s="150">
        <f t="shared" si="28"/>
        <v>0</v>
      </c>
      <c r="Q103" s="149">
        <v>0</v>
      </c>
      <c r="R103" s="149">
        <v>0</v>
      </c>
      <c r="S103" s="149">
        <v>0</v>
      </c>
      <c r="T103" s="150">
        <f t="shared" si="29"/>
        <v>0</v>
      </c>
      <c r="U103" s="150"/>
      <c r="V103" s="150"/>
      <c r="W103" s="150"/>
      <c r="X103" s="150"/>
      <c r="Y103" s="149">
        <f t="shared" si="42"/>
        <v>78750</v>
      </c>
      <c r="Z103" s="149">
        <f t="shared" si="42"/>
        <v>0</v>
      </c>
      <c r="AA103" s="149">
        <f t="shared" si="42"/>
        <v>0</v>
      </c>
      <c r="AB103" s="150">
        <f t="shared" si="42"/>
        <v>78750</v>
      </c>
    </row>
    <row r="104" spans="1:28" ht="54.95" customHeight="1">
      <c r="A104" s="68"/>
      <c r="B104" s="196"/>
      <c r="C104" s="96">
        <v>4000</v>
      </c>
      <c r="D104" s="151" t="s">
        <v>86</v>
      </c>
      <c r="E104" s="149">
        <v>0</v>
      </c>
      <c r="F104" s="149">
        <v>0</v>
      </c>
      <c r="G104" s="149">
        <v>0</v>
      </c>
      <c r="H104" s="150">
        <f t="shared" si="26"/>
        <v>0</v>
      </c>
      <c r="I104" s="149">
        <v>0</v>
      </c>
      <c r="J104" s="149">
        <v>0</v>
      </c>
      <c r="K104" s="149">
        <v>0</v>
      </c>
      <c r="L104" s="150">
        <f t="shared" si="27"/>
        <v>0</v>
      </c>
      <c r="M104" s="149">
        <v>0</v>
      </c>
      <c r="N104" s="149">
        <v>0</v>
      </c>
      <c r="O104" s="149">
        <v>0</v>
      </c>
      <c r="P104" s="150">
        <f t="shared" si="28"/>
        <v>0</v>
      </c>
      <c r="Q104" s="149">
        <v>0</v>
      </c>
      <c r="R104" s="149">
        <v>0</v>
      </c>
      <c r="S104" s="149">
        <v>0</v>
      </c>
      <c r="T104" s="150">
        <f t="shared" si="29"/>
        <v>0</v>
      </c>
      <c r="U104" s="150"/>
      <c r="V104" s="150"/>
      <c r="W104" s="150"/>
      <c r="X104" s="150"/>
      <c r="Y104" s="149">
        <f t="shared" si="42"/>
        <v>0</v>
      </c>
      <c r="Z104" s="149">
        <f t="shared" si="42"/>
        <v>0</v>
      </c>
      <c r="AA104" s="149">
        <f t="shared" si="42"/>
        <v>0</v>
      </c>
      <c r="AB104" s="150">
        <f t="shared" si="42"/>
        <v>0</v>
      </c>
    </row>
    <row r="105" spans="1:28" ht="49.5" customHeight="1">
      <c r="A105" s="68"/>
      <c r="B105" s="196"/>
      <c r="C105" s="96">
        <v>5000</v>
      </c>
      <c r="D105" s="151" t="s">
        <v>87</v>
      </c>
      <c r="E105" s="149">
        <v>2150438.25</v>
      </c>
      <c r="F105" s="149">
        <v>0</v>
      </c>
      <c r="G105" s="149">
        <v>0</v>
      </c>
      <c r="H105" s="150">
        <f t="shared" si="26"/>
        <v>2150438.25</v>
      </c>
      <c r="I105" s="149">
        <v>999786.57</v>
      </c>
      <c r="J105" s="149">
        <v>0</v>
      </c>
      <c r="K105" s="149">
        <v>0</v>
      </c>
      <c r="L105" s="150">
        <f t="shared" si="27"/>
        <v>999786.57</v>
      </c>
      <c r="M105" s="149">
        <v>0</v>
      </c>
      <c r="N105" s="149">
        <v>0</v>
      </c>
      <c r="O105" s="149">
        <v>0</v>
      </c>
      <c r="P105" s="150">
        <f t="shared" si="28"/>
        <v>0</v>
      </c>
      <c r="Q105" s="149">
        <v>1064098.95</v>
      </c>
      <c r="R105" s="149">
        <v>0</v>
      </c>
      <c r="S105" s="149">
        <v>0</v>
      </c>
      <c r="T105" s="150">
        <f t="shared" si="29"/>
        <v>1064098.95</v>
      </c>
      <c r="U105" s="150"/>
      <c r="V105" s="150"/>
      <c r="W105" s="150"/>
      <c r="X105" s="150"/>
      <c r="Y105" s="149">
        <f t="shared" si="42"/>
        <v>86552.730000000214</v>
      </c>
      <c r="Z105" s="149">
        <f t="shared" si="42"/>
        <v>0</v>
      </c>
      <c r="AA105" s="149">
        <f t="shared" si="42"/>
        <v>0</v>
      </c>
      <c r="AB105" s="150">
        <f t="shared" si="42"/>
        <v>86552.730000000214</v>
      </c>
    </row>
    <row r="106" spans="1:28" ht="49.5" customHeight="1">
      <c r="A106" s="68"/>
      <c r="B106" s="197"/>
      <c r="C106" s="96">
        <v>6000</v>
      </c>
      <c r="D106" s="151" t="s">
        <v>88</v>
      </c>
      <c r="E106" s="149">
        <v>0</v>
      </c>
      <c r="F106" s="149">
        <v>0</v>
      </c>
      <c r="G106" s="149">
        <v>0</v>
      </c>
      <c r="H106" s="150">
        <f t="shared" si="26"/>
        <v>0</v>
      </c>
      <c r="I106" s="149">
        <v>0</v>
      </c>
      <c r="J106" s="149">
        <v>0</v>
      </c>
      <c r="K106" s="149">
        <v>0</v>
      </c>
      <c r="L106" s="150">
        <f t="shared" si="27"/>
        <v>0</v>
      </c>
      <c r="M106" s="149">
        <v>0</v>
      </c>
      <c r="N106" s="149">
        <v>0</v>
      </c>
      <c r="O106" s="149">
        <v>0</v>
      </c>
      <c r="P106" s="150">
        <f t="shared" si="28"/>
        <v>0</v>
      </c>
      <c r="Q106" s="149">
        <v>0</v>
      </c>
      <c r="R106" s="149">
        <v>0</v>
      </c>
      <c r="S106" s="149">
        <v>0</v>
      </c>
      <c r="T106" s="150">
        <f t="shared" si="29"/>
        <v>0</v>
      </c>
      <c r="U106" s="150"/>
      <c r="V106" s="150"/>
      <c r="W106" s="150"/>
      <c r="X106" s="150"/>
      <c r="Y106" s="149">
        <f t="shared" si="42"/>
        <v>0</v>
      </c>
      <c r="Z106" s="149">
        <f t="shared" si="42"/>
        <v>0</v>
      </c>
      <c r="AA106" s="149">
        <f t="shared" si="42"/>
        <v>0</v>
      </c>
      <c r="AB106" s="150">
        <f t="shared" si="42"/>
        <v>0</v>
      </c>
    </row>
    <row r="107" spans="1:28" ht="64.5" customHeight="1">
      <c r="A107" s="68"/>
      <c r="B107" s="195">
        <v>15</v>
      </c>
      <c r="C107" s="85"/>
      <c r="D107" s="152" t="s">
        <v>101</v>
      </c>
      <c r="E107" s="153">
        <f>SUM(E108:E113)</f>
        <v>1600000</v>
      </c>
      <c r="F107" s="153">
        <f>SUM(F108:F113)</f>
        <v>0</v>
      </c>
      <c r="G107" s="153">
        <f t="shared" ref="G107:AA107" si="43">SUM(G108:G113)</f>
        <v>6288046.2800000003</v>
      </c>
      <c r="H107" s="147">
        <f t="shared" si="26"/>
        <v>7888046.2800000003</v>
      </c>
      <c r="I107" s="153">
        <f t="shared" si="43"/>
        <v>0</v>
      </c>
      <c r="J107" s="153">
        <f>SUM(J108:J113)</f>
        <v>0</v>
      </c>
      <c r="K107" s="153">
        <f t="shared" si="43"/>
        <v>0</v>
      </c>
      <c r="L107" s="147">
        <f t="shared" si="27"/>
        <v>0</v>
      </c>
      <c r="M107" s="153">
        <f t="shared" si="43"/>
        <v>0</v>
      </c>
      <c r="N107" s="153">
        <f>SUM(N108:N113)</f>
        <v>0</v>
      </c>
      <c r="O107" s="153">
        <f t="shared" si="43"/>
        <v>0</v>
      </c>
      <c r="P107" s="147">
        <f t="shared" si="28"/>
        <v>0</v>
      </c>
      <c r="Q107" s="153">
        <f t="shared" si="43"/>
        <v>1418000</v>
      </c>
      <c r="R107" s="153">
        <f>SUM(R108:R113)</f>
        <v>0</v>
      </c>
      <c r="S107" s="153">
        <f t="shared" si="43"/>
        <v>6202746.3700000001</v>
      </c>
      <c r="T107" s="147">
        <f t="shared" si="29"/>
        <v>7620746.3700000001</v>
      </c>
      <c r="U107" s="147">
        <f>SUM(U108:U113)</f>
        <v>0</v>
      </c>
      <c r="V107" s="147">
        <f t="shared" ref="V107:X107" si="44">SUM(V108:V113)</f>
        <v>0</v>
      </c>
      <c r="W107" s="147">
        <f t="shared" si="44"/>
        <v>0</v>
      </c>
      <c r="X107" s="147">
        <f t="shared" si="44"/>
        <v>0</v>
      </c>
      <c r="Y107" s="153">
        <f t="shared" si="43"/>
        <v>182000</v>
      </c>
      <c r="Z107" s="153">
        <f>SUM(Z108:Z113)</f>
        <v>0</v>
      </c>
      <c r="AA107" s="153">
        <f t="shared" si="43"/>
        <v>85299.910000000033</v>
      </c>
      <c r="AB107" s="147">
        <f>Y107+Z107+AA107</f>
        <v>267299.91000000003</v>
      </c>
    </row>
    <row r="108" spans="1:28" ht="49.5" customHeight="1">
      <c r="A108" s="68"/>
      <c r="B108" s="196"/>
      <c r="C108" s="96">
        <v>1000</v>
      </c>
      <c r="D108" s="148" t="s">
        <v>83</v>
      </c>
      <c r="E108" s="149">
        <v>0</v>
      </c>
      <c r="F108" s="149">
        <v>0</v>
      </c>
      <c r="G108" s="149">
        <v>5728046.2800000003</v>
      </c>
      <c r="H108" s="150">
        <f t="shared" si="26"/>
        <v>5728046.2800000003</v>
      </c>
      <c r="I108" s="149">
        <v>0</v>
      </c>
      <c r="J108" s="149">
        <v>0</v>
      </c>
      <c r="K108" s="149">
        <v>0</v>
      </c>
      <c r="L108" s="150">
        <f t="shared" si="27"/>
        <v>0</v>
      </c>
      <c r="M108" s="149">
        <v>0</v>
      </c>
      <c r="N108" s="149">
        <v>0</v>
      </c>
      <c r="O108" s="149">
        <v>0</v>
      </c>
      <c r="P108" s="150">
        <f t="shared" si="28"/>
        <v>0</v>
      </c>
      <c r="Q108" s="149">
        <v>0</v>
      </c>
      <c r="R108" s="149">
        <v>0</v>
      </c>
      <c r="S108" s="149">
        <v>5728046.2800000003</v>
      </c>
      <c r="T108" s="150">
        <f t="shared" si="29"/>
        <v>5728046.2800000003</v>
      </c>
      <c r="U108" s="150"/>
      <c r="V108" s="150"/>
      <c r="W108" s="150"/>
      <c r="X108" s="150"/>
      <c r="Y108" s="149">
        <f t="shared" ref="Y108:AB113" si="45">+E108-I108-M108-Q108-U108</f>
        <v>0</v>
      </c>
      <c r="Z108" s="149">
        <f t="shared" si="45"/>
        <v>0</v>
      </c>
      <c r="AA108" s="149">
        <f t="shared" si="45"/>
        <v>0</v>
      </c>
      <c r="AB108" s="150">
        <f t="shared" si="45"/>
        <v>0</v>
      </c>
    </row>
    <row r="109" spans="1:28" ht="49.5" customHeight="1">
      <c r="A109" s="68"/>
      <c r="B109" s="196"/>
      <c r="C109" s="96">
        <v>2000</v>
      </c>
      <c r="D109" s="151" t="s">
        <v>84</v>
      </c>
      <c r="E109" s="149">
        <v>0</v>
      </c>
      <c r="F109" s="149">
        <v>0</v>
      </c>
      <c r="G109" s="149">
        <v>300000</v>
      </c>
      <c r="H109" s="150">
        <f t="shared" si="26"/>
        <v>300000</v>
      </c>
      <c r="I109" s="149">
        <v>0</v>
      </c>
      <c r="J109" s="149">
        <v>0</v>
      </c>
      <c r="K109" s="149">
        <v>0</v>
      </c>
      <c r="L109" s="150">
        <f t="shared" si="27"/>
        <v>0</v>
      </c>
      <c r="M109" s="149">
        <v>0</v>
      </c>
      <c r="N109" s="149">
        <v>0</v>
      </c>
      <c r="O109" s="149">
        <v>0</v>
      </c>
      <c r="P109" s="150">
        <f t="shared" si="28"/>
        <v>0</v>
      </c>
      <c r="Q109" s="149">
        <v>0</v>
      </c>
      <c r="R109" s="149">
        <v>0</v>
      </c>
      <c r="S109" s="149">
        <v>265735.48</v>
      </c>
      <c r="T109" s="150">
        <f t="shared" si="29"/>
        <v>265735.48</v>
      </c>
      <c r="U109" s="150"/>
      <c r="V109" s="150"/>
      <c r="W109" s="150"/>
      <c r="X109" s="150"/>
      <c r="Y109" s="149">
        <f t="shared" si="45"/>
        <v>0</v>
      </c>
      <c r="Z109" s="149">
        <f t="shared" si="45"/>
        <v>0</v>
      </c>
      <c r="AA109" s="149">
        <f t="shared" si="45"/>
        <v>34264.520000000019</v>
      </c>
      <c r="AB109" s="150">
        <f t="shared" si="45"/>
        <v>34264.520000000019</v>
      </c>
    </row>
    <row r="110" spans="1:28" ht="49.5" customHeight="1">
      <c r="A110" s="68"/>
      <c r="B110" s="196"/>
      <c r="C110" s="96">
        <v>3000</v>
      </c>
      <c r="D110" s="151" t="s">
        <v>85</v>
      </c>
      <c r="E110" s="149">
        <v>1600000</v>
      </c>
      <c r="F110" s="149">
        <v>0</v>
      </c>
      <c r="G110" s="149">
        <v>260000</v>
      </c>
      <c r="H110" s="150">
        <f t="shared" si="26"/>
        <v>1860000</v>
      </c>
      <c r="I110" s="149">
        <v>0</v>
      </c>
      <c r="J110" s="149">
        <v>0</v>
      </c>
      <c r="K110" s="149">
        <v>0</v>
      </c>
      <c r="L110" s="150">
        <f t="shared" si="27"/>
        <v>0</v>
      </c>
      <c r="M110" s="149">
        <v>0</v>
      </c>
      <c r="N110" s="149">
        <v>0</v>
      </c>
      <c r="O110" s="149">
        <v>0</v>
      </c>
      <c r="P110" s="150">
        <f t="shared" si="28"/>
        <v>0</v>
      </c>
      <c r="Q110" s="149">
        <v>1418000</v>
      </c>
      <c r="R110" s="149">
        <v>0</v>
      </c>
      <c r="S110" s="149">
        <v>208964.61</v>
      </c>
      <c r="T110" s="150">
        <f t="shared" si="29"/>
        <v>1626964.6099999999</v>
      </c>
      <c r="U110" s="150">
        <v>0</v>
      </c>
      <c r="V110" s="150"/>
      <c r="W110" s="150"/>
      <c r="X110" s="150">
        <f>+U110+V110+W110</f>
        <v>0</v>
      </c>
      <c r="Y110" s="149">
        <f t="shared" si="45"/>
        <v>182000</v>
      </c>
      <c r="Z110" s="149">
        <f t="shared" si="45"/>
        <v>0</v>
      </c>
      <c r="AA110" s="149">
        <f t="shared" si="45"/>
        <v>51035.390000000014</v>
      </c>
      <c r="AB110" s="150">
        <f t="shared" si="45"/>
        <v>233035.39000000013</v>
      </c>
    </row>
    <row r="111" spans="1:28" ht="54.95" customHeight="1">
      <c r="A111" s="68"/>
      <c r="B111" s="196"/>
      <c r="C111" s="96">
        <v>4000</v>
      </c>
      <c r="D111" s="151" t="s">
        <v>86</v>
      </c>
      <c r="E111" s="149">
        <v>0</v>
      </c>
      <c r="F111" s="149">
        <v>0</v>
      </c>
      <c r="G111" s="149">
        <v>0</v>
      </c>
      <c r="H111" s="150">
        <f t="shared" si="26"/>
        <v>0</v>
      </c>
      <c r="I111" s="149">
        <v>0</v>
      </c>
      <c r="J111" s="149">
        <v>0</v>
      </c>
      <c r="K111" s="149">
        <v>0</v>
      </c>
      <c r="L111" s="150">
        <f t="shared" si="27"/>
        <v>0</v>
      </c>
      <c r="M111" s="149">
        <v>0</v>
      </c>
      <c r="N111" s="149">
        <v>0</v>
      </c>
      <c r="O111" s="149">
        <v>0</v>
      </c>
      <c r="P111" s="150">
        <f t="shared" si="28"/>
        <v>0</v>
      </c>
      <c r="Q111" s="149">
        <v>0</v>
      </c>
      <c r="R111" s="149">
        <v>0</v>
      </c>
      <c r="S111" s="149">
        <v>0</v>
      </c>
      <c r="T111" s="150">
        <f t="shared" si="29"/>
        <v>0</v>
      </c>
      <c r="U111" s="150"/>
      <c r="V111" s="150"/>
      <c r="W111" s="150"/>
      <c r="X111" s="150"/>
      <c r="Y111" s="149">
        <f t="shared" si="45"/>
        <v>0</v>
      </c>
      <c r="Z111" s="149">
        <f t="shared" si="45"/>
        <v>0</v>
      </c>
      <c r="AA111" s="149">
        <f t="shared" si="45"/>
        <v>0</v>
      </c>
      <c r="AB111" s="150">
        <f t="shared" si="45"/>
        <v>0</v>
      </c>
    </row>
    <row r="112" spans="1:28" ht="49.5" customHeight="1">
      <c r="A112" s="68"/>
      <c r="B112" s="196"/>
      <c r="C112" s="96">
        <v>5000</v>
      </c>
      <c r="D112" s="151" t="s">
        <v>87</v>
      </c>
      <c r="E112" s="149">
        <v>0</v>
      </c>
      <c r="F112" s="149">
        <v>0</v>
      </c>
      <c r="G112" s="149">
        <v>0</v>
      </c>
      <c r="H112" s="150">
        <f t="shared" si="26"/>
        <v>0</v>
      </c>
      <c r="I112" s="149">
        <v>0</v>
      </c>
      <c r="J112" s="149">
        <v>0</v>
      </c>
      <c r="K112" s="149">
        <v>0</v>
      </c>
      <c r="L112" s="150">
        <f t="shared" si="27"/>
        <v>0</v>
      </c>
      <c r="M112" s="149">
        <v>0</v>
      </c>
      <c r="N112" s="149">
        <v>0</v>
      </c>
      <c r="O112" s="149">
        <v>0</v>
      </c>
      <c r="P112" s="150">
        <f t="shared" si="28"/>
        <v>0</v>
      </c>
      <c r="Q112" s="149">
        <v>0</v>
      </c>
      <c r="R112" s="149">
        <v>0</v>
      </c>
      <c r="S112" s="149">
        <v>0</v>
      </c>
      <c r="T112" s="150">
        <f t="shared" si="29"/>
        <v>0</v>
      </c>
      <c r="U112" s="150"/>
      <c r="V112" s="150"/>
      <c r="W112" s="150"/>
      <c r="X112" s="150"/>
      <c r="Y112" s="149">
        <f t="shared" si="45"/>
        <v>0</v>
      </c>
      <c r="Z112" s="149">
        <f t="shared" si="45"/>
        <v>0</v>
      </c>
      <c r="AA112" s="149">
        <f t="shared" si="45"/>
        <v>0</v>
      </c>
      <c r="AB112" s="150">
        <f t="shared" si="45"/>
        <v>0</v>
      </c>
    </row>
    <row r="113" spans="1:28" ht="49.5" customHeight="1">
      <c r="A113" s="68"/>
      <c r="B113" s="197"/>
      <c r="C113" s="96">
        <v>6000</v>
      </c>
      <c r="D113" s="151" t="s">
        <v>88</v>
      </c>
      <c r="E113" s="149">
        <v>0</v>
      </c>
      <c r="F113" s="149">
        <v>0</v>
      </c>
      <c r="G113" s="149">
        <v>0</v>
      </c>
      <c r="H113" s="150">
        <f t="shared" si="26"/>
        <v>0</v>
      </c>
      <c r="I113" s="149">
        <v>0</v>
      </c>
      <c r="J113" s="149">
        <v>0</v>
      </c>
      <c r="K113" s="149">
        <v>0</v>
      </c>
      <c r="L113" s="150">
        <f t="shared" si="27"/>
        <v>0</v>
      </c>
      <c r="M113" s="149">
        <v>0</v>
      </c>
      <c r="N113" s="149">
        <v>0</v>
      </c>
      <c r="O113" s="149">
        <v>0</v>
      </c>
      <c r="P113" s="150">
        <f t="shared" si="28"/>
        <v>0</v>
      </c>
      <c r="Q113" s="149">
        <v>0</v>
      </c>
      <c r="R113" s="149">
        <v>0</v>
      </c>
      <c r="S113" s="149">
        <v>0</v>
      </c>
      <c r="T113" s="150">
        <f t="shared" si="29"/>
        <v>0</v>
      </c>
      <c r="U113" s="150"/>
      <c r="V113" s="150"/>
      <c r="W113" s="150"/>
      <c r="X113" s="150"/>
      <c r="Y113" s="149">
        <f t="shared" si="45"/>
        <v>0</v>
      </c>
      <c r="Z113" s="149">
        <f t="shared" si="45"/>
        <v>0</v>
      </c>
      <c r="AA113" s="149">
        <f t="shared" si="45"/>
        <v>0</v>
      </c>
      <c r="AB113" s="150">
        <f t="shared" si="45"/>
        <v>0</v>
      </c>
    </row>
    <row r="114" spans="1:28" ht="3.75" hidden="1" customHeight="1">
      <c r="A114" s="68"/>
      <c r="B114" s="195">
        <v>16</v>
      </c>
      <c r="C114" s="85"/>
      <c r="D114" s="158" t="s">
        <v>114</v>
      </c>
      <c r="E114" s="153">
        <f>SUM(E115:E120)</f>
        <v>0</v>
      </c>
      <c r="F114" s="153">
        <f>SUM(F115:F120)</f>
        <v>0</v>
      </c>
      <c r="G114" s="153">
        <f t="shared" ref="G114:AA114" si="46">SUM(G115:G120)</f>
        <v>0</v>
      </c>
      <c r="H114" s="147">
        <f t="shared" si="26"/>
        <v>0</v>
      </c>
      <c r="I114" s="153">
        <f t="shared" si="46"/>
        <v>0</v>
      </c>
      <c r="J114" s="153">
        <f>SUM(J115:J120)</f>
        <v>0</v>
      </c>
      <c r="K114" s="153">
        <f t="shared" si="46"/>
        <v>0</v>
      </c>
      <c r="L114" s="147">
        <f t="shared" si="27"/>
        <v>0</v>
      </c>
      <c r="M114" s="153">
        <f t="shared" si="46"/>
        <v>0</v>
      </c>
      <c r="N114" s="153">
        <f>SUM(N115:N120)</f>
        <v>0</v>
      </c>
      <c r="O114" s="153">
        <f t="shared" si="46"/>
        <v>0</v>
      </c>
      <c r="P114" s="147">
        <f t="shared" si="28"/>
        <v>0</v>
      </c>
      <c r="Q114" s="153">
        <f t="shared" si="46"/>
        <v>0</v>
      </c>
      <c r="R114" s="153">
        <f>SUM(R115:R120)</f>
        <v>0</v>
      </c>
      <c r="S114" s="153">
        <f t="shared" si="46"/>
        <v>0</v>
      </c>
      <c r="T114" s="147">
        <f t="shared" si="29"/>
        <v>0</v>
      </c>
      <c r="U114" s="147"/>
      <c r="V114" s="147"/>
      <c r="W114" s="147"/>
      <c r="X114" s="147"/>
      <c r="Y114" s="153">
        <f t="shared" si="46"/>
        <v>0</v>
      </c>
      <c r="Z114" s="153">
        <f>SUM(Z115:Z120)</f>
        <v>0</v>
      </c>
      <c r="AA114" s="153">
        <f t="shared" si="46"/>
        <v>0</v>
      </c>
      <c r="AB114" s="147">
        <f>Y114+Z114+AA114</f>
        <v>0</v>
      </c>
    </row>
    <row r="115" spans="1:28" ht="49.5" hidden="1" customHeight="1">
      <c r="A115" s="68"/>
      <c r="B115" s="196"/>
      <c r="C115" s="96">
        <v>1000</v>
      </c>
      <c r="D115" s="151" t="s">
        <v>83</v>
      </c>
      <c r="E115" s="149">
        <v>0</v>
      </c>
      <c r="F115" s="149">
        <v>0</v>
      </c>
      <c r="G115" s="149">
        <v>0</v>
      </c>
      <c r="H115" s="150">
        <f t="shared" si="26"/>
        <v>0</v>
      </c>
      <c r="I115" s="149">
        <v>0</v>
      </c>
      <c r="J115" s="149">
        <v>0</v>
      </c>
      <c r="K115" s="149">
        <v>0</v>
      </c>
      <c r="L115" s="150">
        <f t="shared" si="27"/>
        <v>0</v>
      </c>
      <c r="M115" s="149">
        <v>0</v>
      </c>
      <c r="N115" s="149">
        <v>0</v>
      </c>
      <c r="O115" s="149">
        <v>0</v>
      </c>
      <c r="P115" s="150">
        <f t="shared" si="28"/>
        <v>0</v>
      </c>
      <c r="Q115" s="149">
        <v>0</v>
      </c>
      <c r="R115" s="149">
        <v>0</v>
      </c>
      <c r="S115" s="149">
        <v>0</v>
      </c>
      <c r="T115" s="150">
        <f t="shared" si="29"/>
        <v>0</v>
      </c>
      <c r="U115" s="150"/>
      <c r="V115" s="150"/>
      <c r="W115" s="150"/>
      <c r="X115" s="150"/>
      <c r="Y115" s="149">
        <f t="shared" ref="Y115:AB120" si="47">+E115-I115-M115-Q115-U115</f>
        <v>0</v>
      </c>
      <c r="Z115" s="149">
        <f t="shared" si="47"/>
        <v>0</v>
      </c>
      <c r="AA115" s="149">
        <f t="shared" si="47"/>
        <v>0</v>
      </c>
      <c r="AB115" s="150">
        <f t="shared" si="47"/>
        <v>0</v>
      </c>
    </row>
    <row r="116" spans="1:28" ht="49.5" hidden="1" customHeight="1">
      <c r="A116" s="68"/>
      <c r="B116" s="196"/>
      <c r="C116" s="96">
        <v>2000</v>
      </c>
      <c r="D116" s="151" t="s">
        <v>84</v>
      </c>
      <c r="E116" s="149">
        <v>0</v>
      </c>
      <c r="F116" s="149">
        <v>0</v>
      </c>
      <c r="G116" s="149">
        <v>0</v>
      </c>
      <c r="H116" s="150">
        <f t="shared" si="26"/>
        <v>0</v>
      </c>
      <c r="I116" s="149">
        <v>0</v>
      </c>
      <c r="J116" s="149">
        <v>0</v>
      </c>
      <c r="K116" s="149">
        <v>0</v>
      </c>
      <c r="L116" s="150">
        <f t="shared" si="27"/>
        <v>0</v>
      </c>
      <c r="M116" s="149">
        <v>0</v>
      </c>
      <c r="N116" s="149">
        <v>0</v>
      </c>
      <c r="O116" s="149">
        <v>0</v>
      </c>
      <c r="P116" s="150">
        <f t="shared" si="28"/>
        <v>0</v>
      </c>
      <c r="Q116" s="149">
        <v>0</v>
      </c>
      <c r="R116" s="149">
        <v>0</v>
      </c>
      <c r="S116" s="149">
        <v>0</v>
      </c>
      <c r="T116" s="150">
        <f t="shared" si="29"/>
        <v>0</v>
      </c>
      <c r="U116" s="150"/>
      <c r="V116" s="150"/>
      <c r="W116" s="150"/>
      <c r="X116" s="150"/>
      <c r="Y116" s="149">
        <f t="shared" si="47"/>
        <v>0</v>
      </c>
      <c r="Z116" s="149">
        <f t="shared" si="47"/>
        <v>0</v>
      </c>
      <c r="AA116" s="149">
        <f t="shared" si="47"/>
        <v>0</v>
      </c>
      <c r="AB116" s="150">
        <f t="shared" si="47"/>
        <v>0</v>
      </c>
    </row>
    <row r="117" spans="1:28" ht="49.5" hidden="1" customHeight="1">
      <c r="A117" s="68"/>
      <c r="B117" s="196"/>
      <c r="C117" s="96">
        <v>3000</v>
      </c>
      <c r="D117" s="151" t="s">
        <v>85</v>
      </c>
      <c r="E117" s="149">
        <v>0</v>
      </c>
      <c r="F117" s="149">
        <v>0</v>
      </c>
      <c r="G117" s="149">
        <v>0</v>
      </c>
      <c r="H117" s="150">
        <f t="shared" si="26"/>
        <v>0</v>
      </c>
      <c r="I117" s="149">
        <v>0</v>
      </c>
      <c r="J117" s="149">
        <v>0</v>
      </c>
      <c r="K117" s="149">
        <v>0</v>
      </c>
      <c r="L117" s="150">
        <f t="shared" si="27"/>
        <v>0</v>
      </c>
      <c r="M117" s="149">
        <v>0</v>
      </c>
      <c r="N117" s="149">
        <v>0</v>
      </c>
      <c r="O117" s="149">
        <v>0</v>
      </c>
      <c r="P117" s="150">
        <f t="shared" si="28"/>
        <v>0</v>
      </c>
      <c r="Q117" s="149">
        <v>0</v>
      </c>
      <c r="R117" s="149">
        <v>0</v>
      </c>
      <c r="S117" s="149">
        <v>0</v>
      </c>
      <c r="T117" s="150">
        <f t="shared" si="29"/>
        <v>0</v>
      </c>
      <c r="U117" s="150"/>
      <c r="V117" s="150"/>
      <c r="W117" s="150"/>
      <c r="X117" s="150"/>
      <c r="Y117" s="149">
        <f t="shared" si="47"/>
        <v>0</v>
      </c>
      <c r="Z117" s="149">
        <f t="shared" si="47"/>
        <v>0</v>
      </c>
      <c r="AA117" s="149">
        <f t="shared" si="47"/>
        <v>0</v>
      </c>
      <c r="AB117" s="150">
        <f t="shared" si="47"/>
        <v>0</v>
      </c>
    </row>
    <row r="118" spans="1:28" ht="54.75" hidden="1" customHeight="1">
      <c r="A118" s="68"/>
      <c r="B118" s="196"/>
      <c r="C118" s="96">
        <v>4000</v>
      </c>
      <c r="D118" s="151" t="s">
        <v>86</v>
      </c>
      <c r="E118" s="149">
        <v>0</v>
      </c>
      <c r="F118" s="149">
        <v>0</v>
      </c>
      <c r="G118" s="149">
        <v>0</v>
      </c>
      <c r="H118" s="150">
        <f t="shared" si="26"/>
        <v>0</v>
      </c>
      <c r="I118" s="149">
        <v>0</v>
      </c>
      <c r="J118" s="149">
        <v>0</v>
      </c>
      <c r="K118" s="149">
        <v>0</v>
      </c>
      <c r="L118" s="150">
        <f t="shared" si="27"/>
        <v>0</v>
      </c>
      <c r="M118" s="149">
        <v>0</v>
      </c>
      <c r="N118" s="149">
        <v>0</v>
      </c>
      <c r="O118" s="149">
        <v>0</v>
      </c>
      <c r="P118" s="150">
        <f t="shared" si="28"/>
        <v>0</v>
      </c>
      <c r="Q118" s="149">
        <v>0</v>
      </c>
      <c r="R118" s="149">
        <v>0</v>
      </c>
      <c r="S118" s="149">
        <v>0</v>
      </c>
      <c r="T118" s="150">
        <f t="shared" si="29"/>
        <v>0</v>
      </c>
      <c r="U118" s="150"/>
      <c r="V118" s="150"/>
      <c r="W118" s="150"/>
      <c r="X118" s="150"/>
      <c r="Y118" s="149">
        <f t="shared" si="47"/>
        <v>0</v>
      </c>
      <c r="Z118" s="149">
        <f t="shared" si="47"/>
        <v>0</v>
      </c>
      <c r="AA118" s="149">
        <f t="shared" si="47"/>
        <v>0</v>
      </c>
      <c r="AB118" s="150">
        <f t="shared" si="47"/>
        <v>0</v>
      </c>
    </row>
    <row r="119" spans="1:28" ht="49.5" hidden="1" customHeight="1">
      <c r="A119" s="68"/>
      <c r="B119" s="196"/>
      <c r="C119" s="96">
        <v>5000</v>
      </c>
      <c r="D119" s="151" t="s">
        <v>87</v>
      </c>
      <c r="E119" s="149">
        <v>0</v>
      </c>
      <c r="F119" s="149">
        <v>0</v>
      </c>
      <c r="G119" s="149">
        <v>0</v>
      </c>
      <c r="H119" s="150">
        <f t="shared" si="26"/>
        <v>0</v>
      </c>
      <c r="I119" s="149">
        <v>0</v>
      </c>
      <c r="J119" s="149">
        <v>0</v>
      </c>
      <c r="K119" s="149">
        <v>0</v>
      </c>
      <c r="L119" s="150">
        <f t="shared" si="27"/>
        <v>0</v>
      </c>
      <c r="M119" s="149">
        <v>0</v>
      </c>
      <c r="N119" s="149">
        <v>0</v>
      </c>
      <c r="O119" s="149">
        <v>0</v>
      </c>
      <c r="P119" s="150">
        <f t="shared" si="28"/>
        <v>0</v>
      </c>
      <c r="Q119" s="149">
        <v>0</v>
      </c>
      <c r="R119" s="149">
        <v>0</v>
      </c>
      <c r="S119" s="149">
        <v>0</v>
      </c>
      <c r="T119" s="150">
        <f t="shared" si="29"/>
        <v>0</v>
      </c>
      <c r="U119" s="150"/>
      <c r="V119" s="150"/>
      <c r="W119" s="150"/>
      <c r="X119" s="150"/>
      <c r="Y119" s="149">
        <f t="shared" si="47"/>
        <v>0</v>
      </c>
      <c r="Z119" s="149">
        <f t="shared" si="47"/>
        <v>0</v>
      </c>
      <c r="AA119" s="149">
        <f t="shared" si="47"/>
        <v>0</v>
      </c>
      <c r="AB119" s="150">
        <f t="shared" si="47"/>
        <v>0</v>
      </c>
    </row>
    <row r="120" spans="1:28" ht="49.5" hidden="1" customHeight="1">
      <c r="A120" s="68"/>
      <c r="B120" s="197"/>
      <c r="C120" s="96">
        <v>6000</v>
      </c>
      <c r="D120" s="151" t="s">
        <v>88</v>
      </c>
      <c r="E120" s="149">
        <v>0</v>
      </c>
      <c r="F120" s="149">
        <v>0</v>
      </c>
      <c r="G120" s="149">
        <v>0</v>
      </c>
      <c r="H120" s="150">
        <f t="shared" si="26"/>
        <v>0</v>
      </c>
      <c r="I120" s="149">
        <v>0</v>
      </c>
      <c r="J120" s="149">
        <v>0</v>
      </c>
      <c r="K120" s="149">
        <v>0</v>
      </c>
      <c r="L120" s="150">
        <f t="shared" si="27"/>
        <v>0</v>
      </c>
      <c r="M120" s="149">
        <v>0</v>
      </c>
      <c r="N120" s="149">
        <v>0</v>
      </c>
      <c r="O120" s="149">
        <v>0</v>
      </c>
      <c r="P120" s="150">
        <f t="shared" si="28"/>
        <v>0</v>
      </c>
      <c r="Q120" s="149">
        <v>0</v>
      </c>
      <c r="R120" s="149">
        <v>0</v>
      </c>
      <c r="S120" s="149">
        <v>0</v>
      </c>
      <c r="T120" s="150">
        <f t="shared" si="29"/>
        <v>0</v>
      </c>
      <c r="U120" s="150"/>
      <c r="V120" s="150"/>
      <c r="W120" s="150"/>
      <c r="X120" s="150"/>
      <c r="Y120" s="149">
        <f t="shared" si="47"/>
        <v>0</v>
      </c>
      <c r="Z120" s="149">
        <f t="shared" si="47"/>
        <v>0</v>
      </c>
      <c r="AA120" s="149">
        <f>+G120-K120-O120-S120-W120</f>
        <v>0</v>
      </c>
      <c r="AB120" s="150">
        <f t="shared" si="47"/>
        <v>0</v>
      </c>
    </row>
    <row r="121" spans="1:28" ht="138.75" customHeight="1">
      <c r="A121" s="68"/>
      <c r="B121" s="200">
        <v>17</v>
      </c>
      <c r="C121" s="85"/>
      <c r="D121" s="152" t="s">
        <v>115</v>
      </c>
      <c r="E121" s="153">
        <f>SUM(E122:E127)</f>
        <v>15199268.143332299</v>
      </c>
      <c r="F121" s="153">
        <f>SUM(F122:F127)</f>
        <v>19627894.399999999</v>
      </c>
      <c r="G121" s="153">
        <f t="shared" ref="G121:AA121" si="48">SUM(G122:G127)</f>
        <v>0</v>
      </c>
      <c r="H121" s="147">
        <f t="shared" si="26"/>
        <v>34827162.543332294</v>
      </c>
      <c r="I121" s="153">
        <f t="shared" si="48"/>
        <v>407392</v>
      </c>
      <c r="J121" s="153">
        <f>SUM(J122:J127)</f>
        <v>0</v>
      </c>
      <c r="K121" s="153">
        <f t="shared" si="48"/>
        <v>0</v>
      </c>
      <c r="L121" s="147">
        <f t="shared" si="27"/>
        <v>407392</v>
      </c>
      <c r="M121" s="153">
        <f t="shared" si="48"/>
        <v>0</v>
      </c>
      <c r="N121" s="153">
        <f>SUM(N122:N127)</f>
        <v>0</v>
      </c>
      <c r="O121" s="153">
        <f t="shared" si="48"/>
        <v>0</v>
      </c>
      <c r="P121" s="147">
        <f t="shared" si="28"/>
        <v>0</v>
      </c>
      <c r="Q121" s="153">
        <f t="shared" si="48"/>
        <v>12947186.02</v>
      </c>
      <c r="R121" s="153">
        <f>SUM(R122:R127)</f>
        <v>19594179.399999999</v>
      </c>
      <c r="S121" s="153">
        <f t="shared" si="48"/>
        <v>0</v>
      </c>
      <c r="T121" s="147">
        <f t="shared" si="29"/>
        <v>32541365.419999998</v>
      </c>
      <c r="U121" s="147">
        <f>SUM(U122:U126)</f>
        <v>0</v>
      </c>
      <c r="V121" s="147">
        <f t="shared" ref="V121:X121" si="49">SUM(V122:V126)</f>
        <v>0</v>
      </c>
      <c r="W121" s="147">
        <f t="shared" si="49"/>
        <v>0</v>
      </c>
      <c r="X121" s="147">
        <f t="shared" si="49"/>
        <v>0</v>
      </c>
      <c r="Y121" s="153">
        <f t="shared" si="48"/>
        <v>1844690.1233323002</v>
      </c>
      <c r="Z121" s="153">
        <f>SUM(Z122:Z127)</f>
        <v>33715</v>
      </c>
      <c r="AA121" s="153">
        <f t="shared" si="48"/>
        <v>0</v>
      </c>
      <c r="AB121" s="147">
        <f>Y121+Z121+AA121</f>
        <v>1878405.1233323002</v>
      </c>
    </row>
    <row r="122" spans="1:28" ht="49.5" customHeight="1">
      <c r="A122" s="68"/>
      <c r="B122" s="200"/>
      <c r="C122" s="96">
        <v>1000</v>
      </c>
      <c r="D122" s="151" t="s">
        <v>83</v>
      </c>
      <c r="E122" s="149">
        <v>0</v>
      </c>
      <c r="F122" s="149">
        <v>0</v>
      </c>
      <c r="G122" s="149">
        <v>0</v>
      </c>
      <c r="H122" s="150">
        <f t="shared" si="26"/>
        <v>0</v>
      </c>
      <c r="I122" s="149">
        <v>0</v>
      </c>
      <c r="J122" s="149">
        <v>0</v>
      </c>
      <c r="K122" s="149">
        <v>0</v>
      </c>
      <c r="L122" s="150">
        <f t="shared" si="27"/>
        <v>0</v>
      </c>
      <c r="M122" s="149">
        <v>0</v>
      </c>
      <c r="N122" s="149">
        <v>0</v>
      </c>
      <c r="O122" s="149">
        <v>0</v>
      </c>
      <c r="P122" s="150">
        <f t="shared" si="28"/>
        <v>0</v>
      </c>
      <c r="Q122" s="149">
        <v>0</v>
      </c>
      <c r="R122" s="149">
        <v>0</v>
      </c>
      <c r="S122" s="149">
        <v>0</v>
      </c>
      <c r="T122" s="150">
        <f t="shared" si="29"/>
        <v>0</v>
      </c>
      <c r="U122" s="150"/>
      <c r="V122" s="150"/>
      <c r="W122" s="150"/>
      <c r="X122" s="150">
        <f t="shared" ref="X122:X125" si="50">SUM(U122:W122)</f>
        <v>0</v>
      </c>
      <c r="Y122" s="149">
        <f t="shared" ref="Y122:AB126" si="51">+E122-I122-M122-Q122-U122</f>
        <v>0</v>
      </c>
      <c r="Z122" s="149">
        <f t="shared" si="51"/>
        <v>0</v>
      </c>
      <c r="AA122" s="149">
        <f t="shared" si="51"/>
        <v>0</v>
      </c>
      <c r="AB122" s="150">
        <f t="shared" si="51"/>
        <v>0</v>
      </c>
    </row>
    <row r="123" spans="1:28" ht="49.5" customHeight="1">
      <c r="A123" s="68"/>
      <c r="B123" s="200"/>
      <c r="C123" s="96">
        <v>2000</v>
      </c>
      <c r="D123" s="151" t="s">
        <v>84</v>
      </c>
      <c r="E123" s="149">
        <v>6633890.3933322998</v>
      </c>
      <c r="F123" s="149">
        <v>0</v>
      </c>
      <c r="G123" s="149">
        <v>0</v>
      </c>
      <c r="H123" s="150">
        <f t="shared" si="26"/>
        <v>6633890.3933322998</v>
      </c>
      <c r="I123" s="149">
        <v>0</v>
      </c>
      <c r="J123" s="149">
        <v>0</v>
      </c>
      <c r="K123" s="149">
        <v>0</v>
      </c>
      <c r="L123" s="150">
        <f t="shared" si="27"/>
        <v>0</v>
      </c>
      <c r="M123" s="149">
        <v>0</v>
      </c>
      <c r="N123" s="149">
        <v>0</v>
      </c>
      <c r="O123" s="149">
        <v>0</v>
      </c>
      <c r="P123" s="150">
        <f t="shared" si="28"/>
        <v>0</v>
      </c>
      <c r="Q123" s="149">
        <v>6621669.5099999998</v>
      </c>
      <c r="R123" s="149">
        <v>0</v>
      </c>
      <c r="S123" s="149">
        <v>0</v>
      </c>
      <c r="T123" s="150">
        <f t="shared" si="29"/>
        <v>6621669.5099999998</v>
      </c>
      <c r="U123" s="150"/>
      <c r="V123" s="150"/>
      <c r="W123" s="150"/>
      <c r="X123" s="150">
        <f t="shared" si="50"/>
        <v>0</v>
      </c>
      <c r="Y123" s="149">
        <f t="shared" si="51"/>
        <v>12220.8833323</v>
      </c>
      <c r="Z123" s="149">
        <f t="shared" si="51"/>
        <v>0</v>
      </c>
      <c r="AA123" s="149">
        <f t="shared" si="51"/>
        <v>0</v>
      </c>
      <c r="AB123" s="150">
        <f t="shared" si="51"/>
        <v>12220.8833323</v>
      </c>
    </row>
    <row r="124" spans="1:28" ht="49.5" customHeight="1">
      <c r="A124" s="68"/>
      <c r="B124" s="200"/>
      <c r="C124" s="96">
        <v>3000</v>
      </c>
      <c r="D124" s="151" t="s">
        <v>85</v>
      </c>
      <c r="E124" s="149">
        <v>0</v>
      </c>
      <c r="F124" s="149">
        <v>0</v>
      </c>
      <c r="G124" s="149">
        <v>0</v>
      </c>
      <c r="H124" s="150">
        <f t="shared" si="26"/>
        <v>0</v>
      </c>
      <c r="I124" s="149">
        <v>0</v>
      </c>
      <c r="J124" s="149">
        <v>0</v>
      </c>
      <c r="K124" s="149">
        <v>0</v>
      </c>
      <c r="L124" s="150">
        <f t="shared" si="27"/>
        <v>0</v>
      </c>
      <c r="M124" s="149">
        <v>0</v>
      </c>
      <c r="N124" s="149">
        <v>0</v>
      </c>
      <c r="O124" s="149">
        <v>0</v>
      </c>
      <c r="P124" s="150">
        <f t="shared" si="28"/>
        <v>0</v>
      </c>
      <c r="Q124" s="149">
        <v>0</v>
      </c>
      <c r="R124" s="149">
        <v>0</v>
      </c>
      <c r="S124" s="149">
        <v>0</v>
      </c>
      <c r="T124" s="150">
        <f t="shared" si="29"/>
        <v>0</v>
      </c>
      <c r="U124" s="150"/>
      <c r="V124" s="150"/>
      <c r="W124" s="150"/>
      <c r="X124" s="150">
        <f t="shared" si="50"/>
        <v>0</v>
      </c>
      <c r="Y124" s="149">
        <f t="shared" si="51"/>
        <v>0</v>
      </c>
      <c r="Z124" s="149">
        <f t="shared" si="51"/>
        <v>0</v>
      </c>
      <c r="AA124" s="149">
        <f t="shared" si="51"/>
        <v>0</v>
      </c>
      <c r="AB124" s="150">
        <f t="shared" si="51"/>
        <v>0</v>
      </c>
    </row>
    <row r="125" spans="1:28" ht="54.95" customHeight="1">
      <c r="A125" s="68"/>
      <c r="B125" s="200"/>
      <c r="C125" s="96">
        <v>4000</v>
      </c>
      <c r="D125" s="151" t="s">
        <v>86</v>
      </c>
      <c r="E125" s="149">
        <v>0</v>
      </c>
      <c r="F125" s="149">
        <v>0</v>
      </c>
      <c r="G125" s="149">
        <v>0</v>
      </c>
      <c r="H125" s="150">
        <f t="shared" si="26"/>
        <v>0</v>
      </c>
      <c r="I125" s="149">
        <v>0</v>
      </c>
      <c r="J125" s="149">
        <v>0</v>
      </c>
      <c r="K125" s="149">
        <v>0</v>
      </c>
      <c r="L125" s="150">
        <f t="shared" si="27"/>
        <v>0</v>
      </c>
      <c r="M125" s="149">
        <v>0</v>
      </c>
      <c r="N125" s="149">
        <v>0</v>
      </c>
      <c r="O125" s="149">
        <v>0</v>
      </c>
      <c r="P125" s="150">
        <f t="shared" si="28"/>
        <v>0</v>
      </c>
      <c r="Q125" s="149">
        <v>0</v>
      </c>
      <c r="R125" s="149">
        <v>0</v>
      </c>
      <c r="S125" s="149">
        <v>0</v>
      </c>
      <c r="T125" s="150">
        <f t="shared" si="29"/>
        <v>0</v>
      </c>
      <c r="U125" s="150"/>
      <c r="V125" s="150"/>
      <c r="W125" s="150"/>
      <c r="X125" s="150">
        <f t="shared" si="50"/>
        <v>0</v>
      </c>
      <c r="Y125" s="149">
        <f t="shared" si="51"/>
        <v>0</v>
      </c>
      <c r="Z125" s="149">
        <f t="shared" si="51"/>
        <v>0</v>
      </c>
      <c r="AA125" s="149">
        <f t="shared" si="51"/>
        <v>0</v>
      </c>
      <c r="AB125" s="150">
        <f t="shared" si="51"/>
        <v>0</v>
      </c>
    </row>
    <row r="126" spans="1:28" ht="49.5" customHeight="1" thickBot="1">
      <c r="A126" s="68"/>
      <c r="B126" s="200"/>
      <c r="C126" s="96">
        <v>5000</v>
      </c>
      <c r="D126" s="151" t="s">
        <v>87</v>
      </c>
      <c r="E126" s="149">
        <v>8565377.75</v>
      </c>
      <c r="F126" s="149">
        <v>19627894.399999999</v>
      </c>
      <c r="G126" s="149">
        <v>0</v>
      </c>
      <c r="H126" s="150">
        <f t="shared" si="26"/>
        <v>28193272.149999999</v>
      </c>
      <c r="I126" s="149">
        <v>407392</v>
      </c>
      <c r="J126" s="149">
        <v>0</v>
      </c>
      <c r="K126" s="149">
        <v>0</v>
      </c>
      <c r="L126" s="150">
        <f t="shared" si="27"/>
        <v>407392</v>
      </c>
      <c r="M126" s="149">
        <v>0</v>
      </c>
      <c r="N126" s="149">
        <v>0</v>
      </c>
      <c r="O126" s="149">
        <v>0</v>
      </c>
      <c r="P126" s="150">
        <f t="shared" si="28"/>
        <v>0</v>
      </c>
      <c r="Q126" s="150">
        <v>6325516.5099999998</v>
      </c>
      <c r="R126" s="150">
        <v>19594179.399999999</v>
      </c>
      <c r="S126" s="149">
        <v>0</v>
      </c>
      <c r="T126" s="150">
        <f t="shared" si="29"/>
        <v>25919695.909999996</v>
      </c>
      <c r="U126" s="150"/>
      <c r="V126" s="150">
        <v>0</v>
      </c>
      <c r="W126" s="150"/>
      <c r="X126" s="150">
        <f>SUM(U126:W126)</f>
        <v>0</v>
      </c>
      <c r="Y126" s="149">
        <f t="shared" si="51"/>
        <v>1832469.2400000002</v>
      </c>
      <c r="Z126" s="149">
        <f t="shared" si="51"/>
        <v>33715</v>
      </c>
      <c r="AA126" s="149">
        <f t="shared" si="51"/>
        <v>0</v>
      </c>
      <c r="AB126" s="150">
        <f t="shared" si="51"/>
        <v>1866184.2400000021</v>
      </c>
    </row>
    <row r="127" spans="1:28" ht="49.5" hidden="1" customHeight="1">
      <c r="A127" s="68"/>
      <c r="B127" s="201"/>
      <c r="C127" s="96">
        <v>6000</v>
      </c>
      <c r="D127" s="151" t="s">
        <v>88</v>
      </c>
      <c r="E127" s="149">
        <v>0</v>
      </c>
      <c r="F127" s="149">
        <v>0</v>
      </c>
      <c r="G127" s="149">
        <v>0</v>
      </c>
      <c r="H127" s="150">
        <f t="shared" si="26"/>
        <v>0</v>
      </c>
      <c r="I127" s="149">
        <v>0</v>
      </c>
      <c r="J127" s="149">
        <v>0</v>
      </c>
      <c r="K127" s="149">
        <v>0</v>
      </c>
      <c r="L127" s="150">
        <f t="shared" si="27"/>
        <v>0</v>
      </c>
      <c r="M127" s="149">
        <v>0</v>
      </c>
      <c r="N127" s="149">
        <v>0</v>
      </c>
      <c r="O127" s="149">
        <v>0</v>
      </c>
      <c r="P127" s="150">
        <f t="shared" si="28"/>
        <v>0</v>
      </c>
      <c r="Q127" s="149">
        <v>0</v>
      </c>
      <c r="R127" s="149">
        <v>0</v>
      </c>
      <c r="S127" s="149">
        <v>0</v>
      </c>
      <c r="T127" s="150">
        <f t="shared" si="29"/>
        <v>0</v>
      </c>
      <c r="U127" s="150"/>
      <c r="V127" s="150"/>
      <c r="W127" s="150"/>
      <c r="X127" s="150"/>
      <c r="Y127" s="149">
        <f t="shared" ref="Y127:AB127" si="52">+E127-I127-M127-Q127</f>
        <v>0</v>
      </c>
      <c r="Z127" s="149">
        <f t="shared" si="52"/>
        <v>0</v>
      </c>
      <c r="AA127" s="149">
        <f t="shared" si="52"/>
        <v>0</v>
      </c>
      <c r="AB127" s="150">
        <f t="shared" si="52"/>
        <v>0</v>
      </c>
    </row>
    <row r="128" spans="1:28" ht="49.5" customHeight="1" thickBot="1">
      <c r="A128" s="68"/>
      <c r="B128" s="118"/>
      <c r="C128" s="118"/>
      <c r="D128" s="159" t="s">
        <v>116</v>
      </c>
      <c r="E128" s="160">
        <f>E9+E16+E23+E30+E37+E44+E51+E58+E65+E72+E79+E86+E93+E100+E107+E114+E121</f>
        <v>242772997.23333231</v>
      </c>
      <c r="F128" s="160">
        <f>F9+F16+F23+F30+F37+F44+F51+F58+F65+F72+F79+F86+F93+F100+F107+F114+F121</f>
        <v>60698699.770000003</v>
      </c>
      <c r="G128" s="160">
        <f t="shared" ref="G128:AB128" si="53">G9+G16+G23+G30+G37+G44+G51+G58+G65+G72+G79+G86+G93+G100+G107+G114+G121</f>
        <v>99451509.099999994</v>
      </c>
      <c r="H128" s="160">
        <f t="shared" si="26"/>
        <v>402923206.10333228</v>
      </c>
      <c r="I128" s="160">
        <f t="shared" si="53"/>
        <v>10861948.300000001</v>
      </c>
      <c r="J128" s="160">
        <f>J9+J16+J23+J30+J37+J44+J51+J58+J65+J72+J79+J86+J93+J100+J107+J114+J121</f>
        <v>1152227.58</v>
      </c>
      <c r="K128" s="160">
        <f t="shared" si="53"/>
        <v>1979682.9</v>
      </c>
      <c r="L128" s="160">
        <f t="shared" si="53"/>
        <v>13993858.780000001</v>
      </c>
      <c r="M128" s="160">
        <f t="shared" si="53"/>
        <v>0</v>
      </c>
      <c r="N128" s="160">
        <f>N9+N16+N23+N30+N37+N44+N51+N58+N65+N72+N79+N86+N93+N100+N107+N114+N121</f>
        <v>0</v>
      </c>
      <c r="O128" s="160">
        <f t="shared" si="53"/>
        <v>0</v>
      </c>
      <c r="P128" s="160">
        <f t="shared" si="53"/>
        <v>0</v>
      </c>
      <c r="Q128" s="160">
        <f t="shared" si="53"/>
        <v>226109335.04999998</v>
      </c>
      <c r="R128" s="160">
        <f>R9+R16+R23+R30+R37+R44+R51+R58+R65+R72+R79+R86+R93+R100+R107+R114+R121</f>
        <v>55154389.770000003</v>
      </c>
      <c r="S128" s="160">
        <f t="shared" si="53"/>
        <v>94423922.854399994</v>
      </c>
      <c r="T128" s="160">
        <f t="shared" si="53"/>
        <v>375687647.67440003</v>
      </c>
      <c r="U128" s="160">
        <f t="shared" si="53"/>
        <v>0</v>
      </c>
      <c r="V128" s="160">
        <f t="shared" si="53"/>
        <v>0</v>
      </c>
      <c r="W128" s="160">
        <f t="shared" si="53"/>
        <v>30736.400000000001</v>
      </c>
      <c r="X128" s="160">
        <f t="shared" si="53"/>
        <v>30736.400000000001</v>
      </c>
      <c r="Y128" s="160">
        <f t="shared" si="53"/>
        <v>5801713.8833323</v>
      </c>
      <c r="Z128" s="160">
        <f t="shared" si="53"/>
        <v>4392082.419999999</v>
      </c>
      <c r="AA128" s="160">
        <f t="shared" si="53"/>
        <v>3017166.9456000021</v>
      </c>
      <c r="AB128" s="160">
        <f t="shared" si="53"/>
        <v>13210963.248932302</v>
      </c>
    </row>
    <row r="129" spans="1:41" ht="24.75" customHeight="1">
      <c r="A129" s="68"/>
      <c r="B129" s="125"/>
      <c r="C129" s="125"/>
      <c r="D129" s="127"/>
      <c r="E129" s="127"/>
      <c r="F129" s="127"/>
      <c r="G129" s="127"/>
      <c r="H129" s="127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5"/>
    </row>
    <row r="130" spans="1:41" ht="23.25" customHeight="1" thickBot="1">
      <c r="A130" s="68"/>
      <c r="B130" s="125"/>
      <c r="C130" s="125"/>
      <c r="D130" s="127"/>
      <c r="E130" s="126"/>
      <c r="F130" s="126"/>
      <c r="G130" s="126"/>
      <c r="H130" s="127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5"/>
    </row>
    <row r="131" spans="1:41" ht="58.5" customHeight="1" thickBot="1">
      <c r="A131" s="68"/>
      <c r="B131" s="125"/>
      <c r="C131" s="125"/>
      <c r="D131" s="161"/>
      <c r="E131" s="191" t="s">
        <v>3</v>
      </c>
      <c r="F131" s="191"/>
      <c r="G131" s="191"/>
      <c r="H131" s="191"/>
      <c r="I131" s="191" t="s">
        <v>4</v>
      </c>
      <c r="J131" s="191"/>
      <c r="K131" s="191"/>
      <c r="L131" s="191"/>
      <c r="M131" s="191" t="s">
        <v>5</v>
      </c>
      <c r="N131" s="191"/>
      <c r="O131" s="191"/>
      <c r="P131" s="191"/>
      <c r="Q131" s="191" t="s">
        <v>80</v>
      </c>
      <c r="R131" s="191"/>
      <c r="S131" s="191"/>
      <c r="T131" s="191"/>
      <c r="U131" s="191" t="s">
        <v>6</v>
      </c>
      <c r="V131" s="191"/>
      <c r="W131" s="191"/>
      <c r="X131" s="191"/>
      <c r="Y131" s="191" t="s">
        <v>7</v>
      </c>
      <c r="Z131" s="191"/>
      <c r="AA131" s="191"/>
      <c r="AB131" s="191"/>
    </row>
    <row r="132" spans="1:41" ht="58.5" customHeight="1" thickBot="1">
      <c r="A132" s="68"/>
      <c r="B132" s="125"/>
      <c r="C132" s="125"/>
      <c r="D132" s="161"/>
      <c r="E132" s="162" t="s">
        <v>9</v>
      </c>
      <c r="F132" s="163" t="s">
        <v>107</v>
      </c>
      <c r="G132" s="162" t="s">
        <v>10</v>
      </c>
      <c r="H132" s="162" t="s">
        <v>8</v>
      </c>
      <c r="I132" s="162" t="s">
        <v>9</v>
      </c>
      <c r="J132" s="163" t="s">
        <v>107</v>
      </c>
      <c r="K132" s="162" t="s">
        <v>10</v>
      </c>
      <c r="L132" s="162" t="s">
        <v>8</v>
      </c>
      <c r="M132" s="162" t="s">
        <v>117</v>
      </c>
      <c r="N132" s="163" t="s">
        <v>107</v>
      </c>
      <c r="O132" s="162" t="s">
        <v>104</v>
      </c>
      <c r="P132" s="162" t="s">
        <v>8</v>
      </c>
      <c r="Q132" s="162" t="s">
        <v>9</v>
      </c>
      <c r="R132" s="163" t="s">
        <v>107</v>
      </c>
      <c r="S132" s="162" t="s">
        <v>10</v>
      </c>
      <c r="T132" s="162" t="s">
        <v>8</v>
      </c>
      <c r="U132" s="162" t="s">
        <v>9</v>
      </c>
      <c r="V132" s="163" t="s">
        <v>107</v>
      </c>
      <c r="W132" s="162" t="s">
        <v>10</v>
      </c>
      <c r="X132" s="162" t="s">
        <v>8</v>
      </c>
      <c r="Y132" s="162" t="s">
        <v>9</v>
      </c>
      <c r="Z132" s="163" t="s">
        <v>107</v>
      </c>
      <c r="AA132" s="162" t="s">
        <v>10</v>
      </c>
      <c r="AB132" s="162" t="s">
        <v>8</v>
      </c>
    </row>
    <row r="133" spans="1:41" ht="58.5" customHeight="1">
      <c r="A133" s="68"/>
      <c r="B133" s="125"/>
      <c r="C133" s="164">
        <v>1000</v>
      </c>
      <c r="D133" s="165" t="s">
        <v>83</v>
      </c>
      <c r="E133" s="166">
        <f t="shared" ref="E133:AB138" si="54">E10+E17+E24+E31+E38+E45+E52+E59+E66+E73+E80+E87+E94+E101+E108+E115+E122</f>
        <v>0</v>
      </c>
      <c r="F133" s="166">
        <f t="shared" si="54"/>
        <v>0</v>
      </c>
      <c r="G133" s="166">
        <f t="shared" si="54"/>
        <v>81558139.200000003</v>
      </c>
      <c r="H133" s="166">
        <f t="shared" si="54"/>
        <v>81558139.200000003</v>
      </c>
      <c r="I133" s="166">
        <f t="shared" si="54"/>
        <v>0</v>
      </c>
      <c r="J133" s="166">
        <f t="shared" si="54"/>
        <v>0</v>
      </c>
      <c r="K133" s="166">
        <f t="shared" si="54"/>
        <v>0</v>
      </c>
      <c r="L133" s="166">
        <f t="shared" si="54"/>
        <v>0</v>
      </c>
      <c r="M133" s="166">
        <f t="shared" si="54"/>
        <v>0</v>
      </c>
      <c r="N133" s="166">
        <f t="shared" si="54"/>
        <v>0</v>
      </c>
      <c r="O133" s="166">
        <f t="shared" si="54"/>
        <v>0</v>
      </c>
      <c r="P133" s="166">
        <f t="shared" si="54"/>
        <v>0</v>
      </c>
      <c r="Q133" s="166">
        <f t="shared" si="54"/>
        <v>0</v>
      </c>
      <c r="R133" s="166">
        <f t="shared" si="54"/>
        <v>0</v>
      </c>
      <c r="S133" s="166">
        <f t="shared" si="54"/>
        <v>81558139.194399998</v>
      </c>
      <c r="T133" s="166">
        <f t="shared" si="54"/>
        <v>81558139.194399998</v>
      </c>
      <c r="U133" s="166">
        <f t="shared" si="54"/>
        <v>0</v>
      </c>
      <c r="V133" s="166">
        <f t="shared" si="54"/>
        <v>0</v>
      </c>
      <c r="W133" s="166">
        <f t="shared" si="54"/>
        <v>0</v>
      </c>
      <c r="X133" s="166">
        <f t="shared" si="54"/>
        <v>0</v>
      </c>
      <c r="Y133" s="166">
        <f t="shared" si="54"/>
        <v>0</v>
      </c>
      <c r="Z133" s="166">
        <f t="shared" si="54"/>
        <v>0</v>
      </c>
      <c r="AA133" s="166">
        <f t="shared" si="54"/>
        <v>5.6000009644776583E-3</v>
      </c>
      <c r="AB133" s="167">
        <f t="shared" si="54"/>
        <v>5.6000009644776583E-3</v>
      </c>
    </row>
    <row r="134" spans="1:41" ht="44.25" customHeight="1">
      <c r="A134" s="68"/>
      <c r="B134" s="125"/>
      <c r="C134" s="168">
        <v>2000</v>
      </c>
      <c r="D134" s="169" t="s">
        <v>84</v>
      </c>
      <c r="E134" s="170">
        <f t="shared" si="54"/>
        <v>8370390.3933322998</v>
      </c>
      <c r="F134" s="170">
        <f t="shared" si="54"/>
        <v>0</v>
      </c>
      <c r="G134" s="170">
        <f t="shared" si="54"/>
        <v>2440000</v>
      </c>
      <c r="H134" s="170">
        <f t="shared" si="54"/>
        <v>10810390.393332299</v>
      </c>
      <c r="I134" s="170">
        <f t="shared" si="54"/>
        <v>269874</v>
      </c>
      <c r="J134" s="170">
        <f t="shared" si="54"/>
        <v>0</v>
      </c>
      <c r="K134" s="170">
        <f t="shared" si="54"/>
        <v>0</v>
      </c>
      <c r="L134" s="170">
        <f t="shared" si="54"/>
        <v>269874</v>
      </c>
      <c r="M134" s="170">
        <f t="shared" si="54"/>
        <v>0</v>
      </c>
      <c r="N134" s="170">
        <f t="shared" si="54"/>
        <v>0</v>
      </c>
      <c r="O134" s="170">
        <f t="shared" si="54"/>
        <v>0</v>
      </c>
      <c r="P134" s="170">
        <f t="shared" si="54"/>
        <v>0</v>
      </c>
      <c r="Q134" s="170">
        <f t="shared" si="54"/>
        <v>7864787.2400000002</v>
      </c>
      <c r="R134" s="170">
        <f t="shared" si="54"/>
        <v>0</v>
      </c>
      <c r="S134" s="170">
        <f t="shared" si="54"/>
        <v>1686581.82</v>
      </c>
      <c r="T134" s="170">
        <f t="shared" si="54"/>
        <v>9551369.0599999987</v>
      </c>
      <c r="U134" s="170">
        <f t="shared" si="54"/>
        <v>0</v>
      </c>
      <c r="V134" s="170">
        <f t="shared" si="54"/>
        <v>0</v>
      </c>
      <c r="W134" s="170">
        <f t="shared" si="54"/>
        <v>0</v>
      </c>
      <c r="X134" s="170">
        <f t="shared" si="54"/>
        <v>0</v>
      </c>
      <c r="Y134" s="170">
        <f t="shared" si="54"/>
        <v>235729.15333230002</v>
      </c>
      <c r="Z134" s="170">
        <f t="shared" si="54"/>
        <v>0</v>
      </c>
      <c r="AA134" s="170">
        <f t="shared" si="54"/>
        <v>753418.18</v>
      </c>
      <c r="AB134" s="171">
        <f t="shared" si="54"/>
        <v>989147.33333230007</v>
      </c>
    </row>
    <row r="135" spans="1:41" ht="48" customHeight="1">
      <c r="A135" s="68"/>
      <c r="B135" s="125"/>
      <c r="C135" s="168">
        <v>3000</v>
      </c>
      <c r="D135" s="169" t="s">
        <v>85</v>
      </c>
      <c r="E135" s="170">
        <f t="shared" si="54"/>
        <v>42406124.920000002</v>
      </c>
      <c r="F135" s="170">
        <f t="shared" si="54"/>
        <v>39358639</v>
      </c>
      <c r="G135" s="170">
        <f t="shared" si="54"/>
        <v>15003369.9</v>
      </c>
      <c r="H135" s="170">
        <f t="shared" si="54"/>
        <v>96768133.819999993</v>
      </c>
      <c r="I135" s="170">
        <f t="shared" si="54"/>
        <v>355777.6</v>
      </c>
      <c r="J135" s="170">
        <f t="shared" si="54"/>
        <v>533666.41</v>
      </c>
      <c r="K135" s="170">
        <f t="shared" si="54"/>
        <v>1979682.9</v>
      </c>
      <c r="L135" s="170">
        <f t="shared" si="54"/>
        <v>2869126.91</v>
      </c>
      <c r="M135" s="170">
        <f t="shared" si="54"/>
        <v>0</v>
      </c>
      <c r="N135" s="170">
        <f t="shared" si="54"/>
        <v>0</v>
      </c>
      <c r="O135" s="170">
        <f t="shared" si="54"/>
        <v>0</v>
      </c>
      <c r="P135" s="170">
        <f t="shared" si="54"/>
        <v>0</v>
      </c>
      <c r="Q135" s="170">
        <f t="shared" si="54"/>
        <v>39515802.700000003</v>
      </c>
      <c r="R135" s="170">
        <f t="shared" si="54"/>
        <v>34700342.380000003</v>
      </c>
      <c r="S135" s="170">
        <f t="shared" si="54"/>
        <v>11163541.84</v>
      </c>
      <c r="T135" s="170">
        <f t="shared" si="54"/>
        <v>85379686.920000002</v>
      </c>
      <c r="U135" s="170">
        <f t="shared" si="54"/>
        <v>0</v>
      </c>
      <c r="V135" s="170">
        <f t="shared" si="54"/>
        <v>0</v>
      </c>
      <c r="W135" s="170">
        <f t="shared" si="54"/>
        <v>30736.400000000001</v>
      </c>
      <c r="X135" s="170">
        <f t="shared" si="54"/>
        <v>30736.400000000001</v>
      </c>
      <c r="Y135" s="170">
        <f t="shared" si="54"/>
        <v>2534544.6199999996</v>
      </c>
      <c r="Z135" s="170">
        <f t="shared" si="54"/>
        <v>4124630.2099999986</v>
      </c>
      <c r="AA135" s="170">
        <f t="shared" si="54"/>
        <v>1829408.7600000007</v>
      </c>
      <c r="AB135" s="171">
        <f t="shared" si="54"/>
        <v>8488583.5899999961</v>
      </c>
    </row>
    <row r="136" spans="1:41" ht="58.5" customHeight="1">
      <c r="A136" s="68"/>
      <c r="B136" s="125"/>
      <c r="C136" s="168">
        <v>4000</v>
      </c>
      <c r="D136" s="169" t="s">
        <v>86</v>
      </c>
      <c r="E136" s="170">
        <f t="shared" si="54"/>
        <v>0</v>
      </c>
      <c r="F136" s="170">
        <f t="shared" si="54"/>
        <v>0</v>
      </c>
      <c r="G136" s="170">
        <f t="shared" si="54"/>
        <v>0</v>
      </c>
      <c r="H136" s="170">
        <f t="shared" si="54"/>
        <v>0</v>
      </c>
      <c r="I136" s="170">
        <f t="shared" si="54"/>
        <v>0</v>
      </c>
      <c r="J136" s="170">
        <f t="shared" si="54"/>
        <v>0</v>
      </c>
      <c r="K136" s="170">
        <f t="shared" si="54"/>
        <v>0</v>
      </c>
      <c r="L136" s="170">
        <f t="shared" si="54"/>
        <v>0</v>
      </c>
      <c r="M136" s="170">
        <f t="shared" si="54"/>
        <v>0</v>
      </c>
      <c r="N136" s="170">
        <f t="shared" si="54"/>
        <v>0</v>
      </c>
      <c r="O136" s="170">
        <f t="shared" si="54"/>
        <v>0</v>
      </c>
      <c r="P136" s="170">
        <f t="shared" si="54"/>
        <v>0</v>
      </c>
      <c r="Q136" s="170">
        <f t="shared" si="54"/>
        <v>0</v>
      </c>
      <c r="R136" s="170">
        <f t="shared" si="54"/>
        <v>0</v>
      </c>
      <c r="S136" s="170">
        <f t="shared" si="54"/>
        <v>0</v>
      </c>
      <c r="T136" s="170">
        <f t="shared" si="54"/>
        <v>0</v>
      </c>
      <c r="U136" s="170">
        <f t="shared" si="54"/>
        <v>0</v>
      </c>
      <c r="V136" s="170">
        <f t="shared" si="54"/>
        <v>0</v>
      </c>
      <c r="W136" s="170">
        <f t="shared" si="54"/>
        <v>0</v>
      </c>
      <c r="X136" s="170">
        <f t="shared" si="54"/>
        <v>0</v>
      </c>
      <c r="Y136" s="170">
        <f t="shared" si="54"/>
        <v>0</v>
      </c>
      <c r="Z136" s="170">
        <f t="shared" si="54"/>
        <v>0</v>
      </c>
      <c r="AA136" s="170">
        <f t="shared" si="54"/>
        <v>0</v>
      </c>
      <c r="AB136" s="171">
        <f t="shared" si="54"/>
        <v>0</v>
      </c>
    </row>
    <row r="137" spans="1:41" ht="58.5" customHeight="1">
      <c r="A137" s="68"/>
      <c r="B137" s="125"/>
      <c r="C137" s="168">
        <v>5000</v>
      </c>
      <c r="D137" s="169" t="s">
        <v>87</v>
      </c>
      <c r="E137" s="170">
        <f t="shared" si="54"/>
        <v>171808113.12</v>
      </c>
      <c r="F137" s="170">
        <f>+F77+F91+F126</f>
        <v>21340060.77</v>
      </c>
      <c r="G137" s="170">
        <f t="shared" si="54"/>
        <v>450000</v>
      </c>
      <c r="H137" s="170">
        <f t="shared" si="54"/>
        <v>193598173.89000002</v>
      </c>
      <c r="I137" s="170">
        <f t="shared" si="54"/>
        <v>10236296.700000001</v>
      </c>
      <c r="J137" s="170">
        <f t="shared" si="54"/>
        <v>618561.17000000004</v>
      </c>
      <c r="K137" s="170">
        <f t="shared" si="54"/>
        <v>0</v>
      </c>
      <c r="L137" s="170">
        <f t="shared" si="54"/>
        <v>10854857.870000001</v>
      </c>
      <c r="M137" s="170">
        <f t="shared" si="54"/>
        <v>0</v>
      </c>
      <c r="N137" s="170">
        <f t="shared" si="54"/>
        <v>0</v>
      </c>
      <c r="O137" s="170">
        <f t="shared" si="54"/>
        <v>0</v>
      </c>
      <c r="P137" s="170">
        <f t="shared" si="54"/>
        <v>0</v>
      </c>
      <c r="Q137" s="170">
        <f t="shared" si="54"/>
        <v>158540376.30999997</v>
      </c>
      <c r="R137" s="170">
        <f t="shared" si="54"/>
        <v>20454047.389999997</v>
      </c>
      <c r="S137" s="170">
        <f t="shared" si="54"/>
        <v>15660</v>
      </c>
      <c r="T137" s="170">
        <f t="shared" si="54"/>
        <v>179010083.69999999</v>
      </c>
      <c r="U137" s="170">
        <f t="shared" si="54"/>
        <v>0</v>
      </c>
      <c r="V137" s="170">
        <f t="shared" si="54"/>
        <v>0</v>
      </c>
      <c r="W137" s="170">
        <f t="shared" si="54"/>
        <v>0</v>
      </c>
      <c r="X137" s="170">
        <f t="shared" si="54"/>
        <v>0</v>
      </c>
      <c r="Y137" s="170">
        <f t="shared" si="54"/>
        <v>3031440.1100000003</v>
      </c>
      <c r="Z137" s="170">
        <f t="shared" si="54"/>
        <v>267452.2100000002</v>
      </c>
      <c r="AA137" s="170">
        <f t="shared" si="54"/>
        <v>434340</v>
      </c>
      <c r="AB137" s="171">
        <f t="shared" si="54"/>
        <v>3733232.3200000031</v>
      </c>
    </row>
    <row r="138" spans="1:41" ht="46.5" customHeight="1" thickBot="1">
      <c r="A138" s="68"/>
      <c r="B138" s="125"/>
      <c r="C138" s="172">
        <v>6000</v>
      </c>
      <c r="D138" s="173" t="s">
        <v>88</v>
      </c>
      <c r="E138" s="174">
        <f t="shared" si="54"/>
        <v>20188368.800000001</v>
      </c>
      <c r="F138" s="174">
        <f t="shared" si="54"/>
        <v>0</v>
      </c>
      <c r="G138" s="174">
        <f t="shared" si="54"/>
        <v>0</v>
      </c>
      <c r="H138" s="174">
        <f t="shared" si="54"/>
        <v>20188368.800000001</v>
      </c>
      <c r="I138" s="174">
        <f t="shared" si="54"/>
        <v>0</v>
      </c>
      <c r="J138" s="174">
        <f t="shared" si="54"/>
        <v>0</v>
      </c>
      <c r="K138" s="174">
        <f t="shared" si="54"/>
        <v>0</v>
      </c>
      <c r="L138" s="174">
        <f t="shared" si="54"/>
        <v>0</v>
      </c>
      <c r="M138" s="174">
        <f t="shared" si="54"/>
        <v>0</v>
      </c>
      <c r="N138" s="174">
        <f t="shared" si="54"/>
        <v>0</v>
      </c>
      <c r="O138" s="174">
        <f t="shared" si="54"/>
        <v>0</v>
      </c>
      <c r="P138" s="174">
        <f t="shared" si="54"/>
        <v>0</v>
      </c>
      <c r="Q138" s="174">
        <f t="shared" si="54"/>
        <v>20188368.800000001</v>
      </c>
      <c r="R138" s="174">
        <f t="shared" si="54"/>
        <v>0</v>
      </c>
      <c r="S138" s="174">
        <f t="shared" si="54"/>
        <v>0</v>
      </c>
      <c r="T138" s="174">
        <f t="shared" si="54"/>
        <v>20188368.800000001</v>
      </c>
      <c r="U138" s="174">
        <f t="shared" si="54"/>
        <v>0</v>
      </c>
      <c r="V138" s="174">
        <f t="shared" si="54"/>
        <v>0</v>
      </c>
      <c r="W138" s="174">
        <f t="shared" si="54"/>
        <v>0</v>
      </c>
      <c r="X138" s="174">
        <f t="shared" si="54"/>
        <v>0</v>
      </c>
      <c r="Y138" s="174">
        <f t="shared" si="54"/>
        <v>0</v>
      </c>
      <c r="Z138" s="174">
        <f t="shared" si="54"/>
        <v>0</v>
      </c>
      <c r="AA138" s="174">
        <f t="shared" si="54"/>
        <v>0</v>
      </c>
      <c r="AB138" s="175">
        <f t="shared" si="54"/>
        <v>0</v>
      </c>
    </row>
    <row r="139" spans="1:41" ht="58.5" customHeight="1" thickBot="1">
      <c r="A139" s="68"/>
      <c r="B139" s="125"/>
      <c r="C139" s="125"/>
      <c r="D139" s="176" t="s">
        <v>116</v>
      </c>
      <c r="E139" s="177">
        <f>SUM(E133:E138)</f>
        <v>242772997.23333234</v>
      </c>
      <c r="F139" s="177">
        <f t="shared" ref="F139:AB139" si="55">SUM(F133:F138)</f>
        <v>60698699.769999996</v>
      </c>
      <c r="G139" s="177">
        <f t="shared" si="55"/>
        <v>99451509.100000009</v>
      </c>
      <c r="H139" s="177">
        <f t="shared" si="55"/>
        <v>402923206.10333234</v>
      </c>
      <c r="I139" s="177">
        <f t="shared" si="55"/>
        <v>10861948.300000001</v>
      </c>
      <c r="J139" s="177">
        <f t="shared" si="55"/>
        <v>1152227.58</v>
      </c>
      <c r="K139" s="177">
        <f t="shared" si="55"/>
        <v>1979682.9</v>
      </c>
      <c r="L139" s="177">
        <f t="shared" si="55"/>
        <v>13993858.780000001</v>
      </c>
      <c r="M139" s="177">
        <f t="shared" si="55"/>
        <v>0</v>
      </c>
      <c r="N139" s="177">
        <f t="shared" si="55"/>
        <v>0</v>
      </c>
      <c r="O139" s="177">
        <f t="shared" si="55"/>
        <v>0</v>
      </c>
      <c r="P139" s="177">
        <f t="shared" si="55"/>
        <v>0</v>
      </c>
      <c r="Q139" s="177">
        <f t="shared" si="55"/>
        <v>226109335.04999998</v>
      </c>
      <c r="R139" s="177">
        <f t="shared" si="55"/>
        <v>55154389.769999996</v>
      </c>
      <c r="S139" s="177">
        <f t="shared" si="55"/>
        <v>94423922.854399994</v>
      </c>
      <c r="T139" s="177">
        <f t="shared" si="55"/>
        <v>375687647.67440003</v>
      </c>
      <c r="U139" s="177">
        <f t="shared" si="55"/>
        <v>0</v>
      </c>
      <c r="V139" s="177">
        <f t="shared" si="55"/>
        <v>0</v>
      </c>
      <c r="W139" s="177">
        <f t="shared" si="55"/>
        <v>30736.400000000001</v>
      </c>
      <c r="X139" s="177">
        <f t="shared" si="55"/>
        <v>30736.400000000001</v>
      </c>
      <c r="Y139" s="177">
        <f t="shared" si="55"/>
        <v>5801713.8833323</v>
      </c>
      <c r="Z139" s="177">
        <f t="shared" si="55"/>
        <v>4392082.419999999</v>
      </c>
      <c r="AA139" s="177">
        <f t="shared" si="55"/>
        <v>3017166.9456000016</v>
      </c>
      <c r="AB139" s="177">
        <f t="shared" si="55"/>
        <v>13210963.248932302</v>
      </c>
    </row>
    <row r="140" spans="1:41" ht="21">
      <c r="A140" s="68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</row>
    <row r="141" spans="1:41" ht="37.5" customHeight="1">
      <c r="A141" s="68"/>
      <c r="B141" s="125"/>
      <c r="C141" s="125"/>
      <c r="D141" s="125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</row>
    <row r="142" spans="1:41" ht="37.5" customHeight="1"/>
    <row r="143" spans="1:41" ht="37.5" customHeight="1"/>
    <row r="144" spans="1:41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</sheetData>
  <mergeCells count="38">
    <mergeCell ref="M131:P131"/>
    <mergeCell ref="Q131:T131"/>
    <mergeCell ref="U131:X131"/>
    <mergeCell ref="Y131:AB131"/>
    <mergeCell ref="B100:B106"/>
    <mergeCell ref="B107:B113"/>
    <mergeCell ref="B114:B120"/>
    <mergeCell ref="B121:B127"/>
    <mergeCell ref="E131:H131"/>
    <mergeCell ref="I131:L131"/>
    <mergeCell ref="B93:B99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:B15"/>
    <mergeCell ref="D1:AA1"/>
    <mergeCell ref="D2:AA2"/>
    <mergeCell ref="D3:AA3"/>
    <mergeCell ref="D4:AA4"/>
    <mergeCell ref="D5:AA5"/>
    <mergeCell ref="B6:B8"/>
    <mergeCell ref="C6:C8"/>
    <mergeCell ref="D6:D8"/>
    <mergeCell ref="E6:AB6"/>
    <mergeCell ref="E7:H7"/>
    <mergeCell ref="I7:L7"/>
    <mergeCell ref="M7:P7"/>
    <mergeCell ref="Q7:T7"/>
    <mergeCell ref="U7:X7"/>
    <mergeCell ref="Y7:AB7"/>
  </mergeCells>
  <pageMargins left="0.31496062992125984" right="0.31496062992125984" top="0.35433070866141736" bottom="0.35433070866141736" header="0.31496062992125984" footer="0.31496062992125984"/>
  <pageSetup scale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topLeftCell="I1" zoomScale="40" zoomScaleNormal="40" workbookViewId="0">
      <selection activeCell="H70" sqref="H70"/>
    </sheetView>
  </sheetViews>
  <sheetFormatPr baseColWidth="10" defaultColWidth="11.42578125" defaultRowHeight="12.75"/>
  <cols>
    <col min="1" max="1" width="5.28515625" style="143" customWidth="1"/>
    <col min="2" max="2" width="11.42578125" style="143"/>
    <col min="3" max="3" width="13.5703125" style="143" customWidth="1"/>
    <col min="4" max="4" width="87.28515625" style="143" customWidth="1"/>
    <col min="5" max="5" width="35.28515625" style="143" customWidth="1"/>
    <col min="6" max="6" width="31.5703125" style="143" customWidth="1"/>
    <col min="7" max="7" width="34.85546875" style="143" customWidth="1"/>
    <col min="8" max="8" width="36.42578125" style="143" customWidth="1"/>
    <col min="9" max="9" width="35.28515625" style="143" customWidth="1"/>
    <col min="10" max="10" width="28.85546875" style="143" customWidth="1"/>
    <col min="11" max="11" width="31" style="143" customWidth="1"/>
    <col min="12" max="12" width="37.5703125" style="143" customWidth="1"/>
    <col min="13" max="16" width="31" style="143" hidden="1" customWidth="1"/>
    <col min="17" max="17" width="34.7109375" style="143" customWidth="1"/>
    <col min="18" max="18" width="31.28515625" style="143" customWidth="1"/>
    <col min="19" max="19" width="33" style="143" customWidth="1"/>
    <col min="20" max="20" width="36.28515625" style="143" customWidth="1"/>
    <col min="21" max="24" width="37.140625" style="143" hidden="1" customWidth="1"/>
    <col min="25" max="25" width="33.28515625" style="143" customWidth="1"/>
    <col min="26" max="26" width="31.42578125" style="143" customWidth="1"/>
    <col min="27" max="27" width="33.140625" style="143" customWidth="1"/>
    <col min="28" max="28" width="32.85546875" style="143" customWidth="1"/>
    <col min="29" max="16384" width="11.42578125" style="143"/>
  </cols>
  <sheetData>
    <row r="1" spans="1:28" ht="38.25" customHeight="1">
      <c r="A1" s="68"/>
      <c r="B1" s="68"/>
      <c r="C1" s="68"/>
      <c r="D1" s="187" t="s">
        <v>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68"/>
    </row>
    <row r="2" spans="1:28" ht="58.5" customHeight="1">
      <c r="A2" s="68"/>
      <c r="B2" s="68"/>
      <c r="C2" s="68"/>
      <c r="D2" s="187" t="s">
        <v>119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68"/>
    </row>
    <row r="3" spans="1:28" ht="33.75" customHeight="1">
      <c r="A3" s="68"/>
      <c r="B3" s="68"/>
      <c r="C3" s="68"/>
      <c r="D3" s="187" t="s">
        <v>106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68"/>
    </row>
    <row r="4" spans="1:28" ht="42.75" customHeight="1">
      <c r="A4" s="68"/>
      <c r="B4" s="68"/>
      <c r="C4" s="68"/>
      <c r="D4" s="187" t="s">
        <v>68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68"/>
    </row>
    <row r="5" spans="1:28" ht="12" customHeight="1" thickBot="1">
      <c r="A5" s="68"/>
      <c r="B5" s="68"/>
      <c r="C5" s="68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68"/>
    </row>
    <row r="6" spans="1:28" s="145" customFormat="1" ht="45" customHeight="1" thickBot="1">
      <c r="A6" s="144"/>
      <c r="B6" s="190" t="s">
        <v>76</v>
      </c>
      <c r="C6" s="190" t="s">
        <v>77</v>
      </c>
      <c r="D6" s="191" t="s">
        <v>78</v>
      </c>
      <c r="E6" s="186" t="s">
        <v>2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s="145" customFormat="1" ht="47.25" customHeight="1" thickBot="1">
      <c r="A7" s="144"/>
      <c r="B7" s="190"/>
      <c r="C7" s="190"/>
      <c r="D7" s="191"/>
      <c r="E7" s="191" t="s">
        <v>3</v>
      </c>
      <c r="F7" s="191"/>
      <c r="G7" s="191"/>
      <c r="H7" s="191"/>
      <c r="I7" s="191" t="s">
        <v>4</v>
      </c>
      <c r="J7" s="191"/>
      <c r="K7" s="191"/>
      <c r="L7" s="191"/>
      <c r="M7" s="191" t="s">
        <v>5</v>
      </c>
      <c r="N7" s="191"/>
      <c r="O7" s="191"/>
      <c r="P7" s="191"/>
      <c r="Q7" s="191" t="s">
        <v>80</v>
      </c>
      <c r="R7" s="191"/>
      <c r="S7" s="191"/>
      <c r="T7" s="191"/>
      <c r="U7" s="191" t="s">
        <v>6</v>
      </c>
      <c r="V7" s="191"/>
      <c r="W7" s="191"/>
      <c r="X7" s="191"/>
      <c r="Y7" s="186" t="s">
        <v>7</v>
      </c>
      <c r="Z7" s="186"/>
      <c r="AA7" s="186"/>
      <c r="AB7" s="186"/>
    </row>
    <row r="8" spans="1:28" s="145" customFormat="1" ht="65.25" customHeight="1" thickBot="1">
      <c r="A8" s="144"/>
      <c r="B8" s="190"/>
      <c r="C8" s="190"/>
      <c r="D8" s="191"/>
      <c r="E8" s="69" t="s">
        <v>9</v>
      </c>
      <c r="F8" s="69" t="s">
        <v>107</v>
      </c>
      <c r="G8" s="69" t="s">
        <v>10</v>
      </c>
      <c r="H8" s="69" t="s">
        <v>8</v>
      </c>
      <c r="I8" s="69" t="s">
        <v>9</v>
      </c>
      <c r="J8" s="69" t="s">
        <v>107</v>
      </c>
      <c r="K8" s="69" t="s">
        <v>10</v>
      </c>
      <c r="L8" s="69" t="s">
        <v>8</v>
      </c>
      <c r="M8" s="69" t="s">
        <v>9</v>
      </c>
      <c r="N8" s="69" t="s">
        <v>107</v>
      </c>
      <c r="O8" s="69" t="s">
        <v>10</v>
      </c>
      <c r="P8" s="69" t="s">
        <v>8</v>
      </c>
      <c r="Q8" s="69" t="s">
        <v>9</v>
      </c>
      <c r="R8" s="69" t="s">
        <v>107</v>
      </c>
      <c r="S8" s="69" t="s">
        <v>10</v>
      </c>
      <c r="T8" s="69" t="s">
        <v>8</v>
      </c>
      <c r="U8" s="69" t="s">
        <v>9</v>
      </c>
      <c r="V8" s="69" t="s">
        <v>107</v>
      </c>
      <c r="W8" s="69" t="s">
        <v>10</v>
      </c>
      <c r="X8" s="69" t="s">
        <v>8</v>
      </c>
      <c r="Y8" s="69" t="s">
        <v>9</v>
      </c>
      <c r="Z8" s="69" t="s">
        <v>107</v>
      </c>
      <c r="AA8" s="69" t="s">
        <v>10</v>
      </c>
      <c r="AB8" s="69" t="s">
        <v>8</v>
      </c>
    </row>
    <row r="9" spans="1:28" ht="84.75" customHeight="1">
      <c r="A9" s="75"/>
      <c r="B9" s="198">
        <v>1</v>
      </c>
      <c r="C9" s="71"/>
      <c r="D9" s="146" t="s">
        <v>82</v>
      </c>
      <c r="E9" s="147">
        <f>SUM(E10:E15)</f>
        <v>0</v>
      </c>
      <c r="F9" s="147">
        <f>SUM(F10:F15)</f>
        <v>0</v>
      </c>
      <c r="G9" s="147">
        <f t="shared" ref="G9:AA9" si="0">SUM(G10:G15)</f>
        <v>12122501.43</v>
      </c>
      <c r="H9" s="147">
        <f>E9+F9+G9</f>
        <v>12122501.43</v>
      </c>
      <c r="I9" s="147">
        <f t="shared" si="0"/>
        <v>0</v>
      </c>
      <c r="J9" s="147">
        <f>SUM(J10:J15)</f>
        <v>0</v>
      </c>
      <c r="K9" s="147">
        <f t="shared" si="0"/>
        <v>443680.05000000005</v>
      </c>
      <c r="L9" s="147">
        <f>I9+J9+K9</f>
        <v>443680.05000000005</v>
      </c>
      <c r="M9" s="147">
        <f t="shared" si="0"/>
        <v>0</v>
      </c>
      <c r="N9" s="147">
        <f>SUM(N10:N15)</f>
        <v>0</v>
      </c>
      <c r="O9" s="147">
        <f t="shared" si="0"/>
        <v>0</v>
      </c>
      <c r="P9" s="147">
        <f>M9+N9+O9</f>
        <v>0</v>
      </c>
      <c r="Q9" s="147">
        <f t="shared" si="0"/>
        <v>0</v>
      </c>
      <c r="R9" s="147">
        <f>SUM(R10:R15)</f>
        <v>0</v>
      </c>
      <c r="S9" s="147">
        <f t="shared" si="0"/>
        <v>8508748.9199999999</v>
      </c>
      <c r="T9" s="147">
        <f>Q9+R9+S9</f>
        <v>8508748.9199999999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>U9+V9+W9</f>
        <v>0</v>
      </c>
      <c r="Y9" s="147">
        <f t="shared" si="0"/>
        <v>0</v>
      </c>
      <c r="Z9" s="147">
        <f>SUM(Z10:Z15)</f>
        <v>0</v>
      </c>
      <c r="AA9" s="147">
        <f t="shared" si="0"/>
        <v>3170072.4600000004</v>
      </c>
      <c r="AB9" s="147">
        <f>Y9+Z9+AA9</f>
        <v>3170072.4600000004</v>
      </c>
    </row>
    <row r="10" spans="1:28" ht="49.5" customHeight="1">
      <c r="A10" s="75"/>
      <c r="B10" s="196"/>
      <c r="C10" s="96">
        <v>1000</v>
      </c>
      <c r="D10" s="148" t="s">
        <v>83</v>
      </c>
      <c r="E10" s="149">
        <v>0</v>
      </c>
      <c r="F10" s="149">
        <v>0</v>
      </c>
      <c r="G10" s="149">
        <v>8642501.4299999997</v>
      </c>
      <c r="H10" s="150">
        <f t="shared" ref="H10:H73" si="1">E10+F10+G10</f>
        <v>8642501.4299999997</v>
      </c>
      <c r="I10" s="149">
        <v>0</v>
      </c>
      <c r="J10" s="149">
        <v>0</v>
      </c>
      <c r="K10" s="149">
        <v>374349.52</v>
      </c>
      <c r="L10" s="150">
        <f t="shared" ref="L10:L73" si="2">I10+J10+K10</f>
        <v>374349.52</v>
      </c>
      <c r="M10" s="149">
        <v>0</v>
      </c>
      <c r="N10" s="149">
        <v>0</v>
      </c>
      <c r="O10" s="149">
        <v>0</v>
      </c>
      <c r="P10" s="150">
        <f t="shared" ref="P10:P73" si="3">M10+N10+O10</f>
        <v>0</v>
      </c>
      <c r="Q10" s="149">
        <v>0</v>
      </c>
      <c r="R10" s="149">
        <v>0</v>
      </c>
      <c r="S10" s="149">
        <v>7410249.0199999996</v>
      </c>
      <c r="T10" s="150">
        <f t="shared" ref="T10:T73" si="4">Q10+R10+S10</f>
        <v>7410249.0199999996</v>
      </c>
      <c r="U10" s="150"/>
      <c r="V10" s="150"/>
      <c r="W10" s="150"/>
      <c r="X10" s="150"/>
      <c r="Y10" s="149">
        <f>+E10-I10-M10-Q10-U10</f>
        <v>0</v>
      </c>
      <c r="Z10" s="149">
        <f>+F10-J10-N10-R10-V10</f>
        <v>0</v>
      </c>
      <c r="AA10" s="149">
        <f>+G10-K10-O10-S10-W10</f>
        <v>857902.8900000006</v>
      </c>
      <c r="AB10" s="149">
        <f>+H10-L10-P10-T10-X10</f>
        <v>857902.8900000006</v>
      </c>
    </row>
    <row r="11" spans="1:28" ht="49.5" customHeight="1">
      <c r="A11" s="75"/>
      <c r="B11" s="196"/>
      <c r="C11" s="96">
        <v>2000</v>
      </c>
      <c r="D11" s="148" t="s">
        <v>84</v>
      </c>
      <c r="E11" s="149">
        <v>0</v>
      </c>
      <c r="F11" s="149">
        <v>0</v>
      </c>
      <c r="G11" s="149">
        <v>780000</v>
      </c>
      <c r="H11" s="150">
        <f t="shared" si="1"/>
        <v>780000</v>
      </c>
      <c r="I11" s="149">
        <v>0</v>
      </c>
      <c r="J11" s="149">
        <v>0</v>
      </c>
      <c r="K11" s="149">
        <v>69330.53</v>
      </c>
      <c r="L11" s="150">
        <f t="shared" si="2"/>
        <v>69330.53</v>
      </c>
      <c r="M11" s="149">
        <v>0</v>
      </c>
      <c r="N11" s="149">
        <v>0</v>
      </c>
      <c r="O11" s="149">
        <v>0</v>
      </c>
      <c r="P11" s="150">
        <f t="shared" si="3"/>
        <v>0</v>
      </c>
      <c r="Q11" s="149">
        <v>0</v>
      </c>
      <c r="R11" s="149">
        <v>0</v>
      </c>
      <c r="S11" s="149">
        <v>203317.34</v>
      </c>
      <c r="T11" s="150">
        <f t="shared" si="4"/>
        <v>203317.34</v>
      </c>
      <c r="U11" s="150"/>
      <c r="V11" s="150"/>
      <c r="W11" s="150"/>
      <c r="X11" s="150"/>
      <c r="Y11" s="149">
        <f t="shared" ref="Y11:AB15" si="5">+E11-I11-M11-Q11-U11</f>
        <v>0</v>
      </c>
      <c r="Z11" s="149">
        <f t="shared" si="5"/>
        <v>0</v>
      </c>
      <c r="AA11" s="149">
        <f t="shared" si="5"/>
        <v>507352.13</v>
      </c>
      <c r="AB11" s="149">
        <f t="shared" si="5"/>
        <v>507352.13</v>
      </c>
    </row>
    <row r="12" spans="1:28" ht="49.5" customHeight="1">
      <c r="A12" s="75"/>
      <c r="B12" s="196"/>
      <c r="C12" s="96">
        <v>3000</v>
      </c>
      <c r="D12" s="148" t="s">
        <v>85</v>
      </c>
      <c r="E12" s="149">
        <v>0</v>
      </c>
      <c r="F12" s="149">
        <v>0</v>
      </c>
      <c r="G12" s="149">
        <v>2700000</v>
      </c>
      <c r="H12" s="150">
        <f t="shared" si="1"/>
        <v>2700000</v>
      </c>
      <c r="I12" s="149">
        <v>0</v>
      </c>
      <c r="J12" s="149">
        <v>0</v>
      </c>
      <c r="K12" s="149">
        <v>0</v>
      </c>
      <c r="L12" s="150">
        <f t="shared" si="2"/>
        <v>0</v>
      </c>
      <c r="M12" s="149">
        <v>0</v>
      </c>
      <c r="N12" s="149">
        <v>0</v>
      </c>
      <c r="O12" s="149">
        <v>0</v>
      </c>
      <c r="P12" s="150">
        <f t="shared" si="3"/>
        <v>0</v>
      </c>
      <c r="Q12" s="149">
        <v>0</v>
      </c>
      <c r="R12" s="149">
        <v>0</v>
      </c>
      <c r="S12" s="149">
        <v>895182.56</v>
      </c>
      <c r="T12" s="150">
        <f t="shared" si="4"/>
        <v>895182.56</v>
      </c>
      <c r="U12" s="150"/>
      <c r="V12" s="150"/>
      <c r="W12" s="150">
        <v>0</v>
      </c>
      <c r="X12" s="150">
        <f t="shared" ref="X12" si="6">U12+V12+W12</f>
        <v>0</v>
      </c>
      <c r="Y12" s="149">
        <f t="shared" si="5"/>
        <v>0</v>
      </c>
      <c r="Z12" s="149">
        <f t="shared" si="5"/>
        <v>0</v>
      </c>
      <c r="AA12" s="149">
        <f t="shared" si="5"/>
        <v>1804817.44</v>
      </c>
      <c r="AB12" s="149">
        <f t="shared" si="5"/>
        <v>1804817.44</v>
      </c>
    </row>
    <row r="13" spans="1:28" ht="54.95" customHeight="1">
      <c r="A13" s="75"/>
      <c r="B13" s="196"/>
      <c r="C13" s="96">
        <v>4000</v>
      </c>
      <c r="D13" s="151" t="s">
        <v>86</v>
      </c>
      <c r="E13" s="149">
        <v>0</v>
      </c>
      <c r="F13" s="149">
        <v>0</v>
      </c>
      <c r="G13" s="149">
        <v>0</v>
      </c>
      <c r="H13" s="150">
        <f t="shared" si="1"/>
        <v>0</v>
      </c>
      <c r="I13" s="149">
        <v>0</v>
      </c>
      <c r="J13" s="149">
        <v>0</v>
      </c>
      <c r="K13" s="149">
        <v>0</v>
      </c>
      <c r="L13" s="150">
        <f t="shared" si="2"/>
        <v>0</v>
      </c>
      <c r="M13" s="149">
        <v>0</v>
      </c>
      <c r="N13" s="149">
        <v>0</v>
      </c>
      <c r="O13" s="149">
        <v>0</v>
      </c>
      <c r="P13" s="150">
        <f t="shared" si="3"/>
        <v>0</v>
      </c>
      <c r="Q13" s="149">
        <v>0</v>
      </c>
      <c r="R13" s="149">
        <v>0</v>
      </c>
      <c r="S13" s="149">
        <v>0</v>
      </c>
      <c r="T13" s="150">
        <f t="shared" si="4"/>
        <v>0</v>
      </c>
      <c r="U13" s="150"/>
      <c r="V13" s="150"/>
      <c r="W13" s="150"/>
      <c r="X13" s="150"/>
      <c r="Y13" s="149">
        <f t="shared" si="5"/>
        <v>0</v>
      </c>
      <c r="Z13" s="149">
        <f t="shared" si="5"/>
        <v>0</v>
      </c>
      <c r="AA13" s="149">
        <f t="shared" si="5"/>
        <v>0</v>
      </c>
      <c r="AB13" s="149">
        <f t="shared" si="5"/>
        <v>0</v>
      </c>
    </row>
    <row r="14" spans="1:28" ht="49.5" customHeight="1">
      <c r="A14" s="75"/>
      <c r="B14" s="196"/>
      <c r="C14" s="96">
        <v>5000</v>
      </c>
      <c r="D14" s="148" t="s">
        <v>87</v>
      </c>
      <c r="E14" s="149">
        <v>0</v>
      </c>
      <c r="F14" s="149">
        <v>0</v>
      </c>
      <c r="G14" s="149">
        <v>0</v>
      </c>
      <c r="H14" s="150">
        <f t="shared" si="1"/>
        <v>0</v>
      </c>
      <c r="I14" s="149">
        <v>0</v>
      </c>
      <c r="J14" s="149">
        <v>0</v>
      </c>
      <c r="K14" s="149">
        <v>0</v>
      </c>
      <c r="L14" s="150">
        <f t="shared" si="2"/>
        <v>0</v>
      </c>
      <c r="M14" s="149">
        <v>0</v>
      </c>
      <c r="N14" s="149">
        <v>0</v>
      </c>
      <c r="O14" s="149">
        <v>0</v>
      </c>
      <c r="P14" s="150">
        <f t="shared" si="3"/>
        <v>0</v>
      </c>
      <c r="Q14" s="149">
        <v>0</v>
      </c>
      <c r="R14" s="149">
        <v>0</v>
      </c>
      <c r="S14" s="149">
        <v>0</v>
      </c>
      <c r="T14" s="150">
        <f t="shared" si="4"/>
        <v>0</v>
      </c>
      <c r="U14" s="150"/>
      <c r="V14" s="150"/>
      <c r="W14" s="150"/>
      <c r="X14" s="150"/>
      <c r="Y14" s="149">
        <f t="shared" si="5"/>
        <v>0</v>
      </c>
      <c r="Z14" s="149">
        <f t="shared" si="5"/>
        <v>0</v>
      </c>
      <c r="AA14" s="149">
        <f t="shared" si="5"/>
        <v>0</v>
      </c>
      <c r="AB14" s="149">
        <f t="shared" si="5"/>
        <v>0</v>
      </c>
    </row>
    <row r="15" spans="1:28" ht="49.5" customHeight="1">
      <c r="A15" s="75"/>
      <c r="B15" s="197"/>
      <c r="C15" s="96">
        <v>6000</v>
      </c>
      <c r="D15" s="148" t="s">
        <v>88</v>
      </c>
      <c r="E15" s="149">
        <v>0</v>
      </c>
      <c r="F15" s="149">
        <v>0</v>
      </c>
      <c r="G15" s="149">
        <v>0</v>
      </c>
      <c r="H15" s="150">
        <f t="shared" si="1"/>
        <v>0</v>
      </c>
      <c r="I15" s="149">
        <v>0</v>
      </c>
      <c r="J15" s="149">
        <v>0</v>
      </c>
      <c r="K15" s="149">
        <v>0</v>
      </c>
      <c r="L15" s="150">
        <f t="shared" si="2"/>
        <v>0</v>
      </c>
      <c r="M15" s="149">
        <v>0</v>
      </c>
      <c r="N15" s="149">
        <v>0</v>
      </c>
      <c r="O15" s="149">
        <v>0</v>
      </c>
      <c r="P15" s="150">
        <f t="shared" si="3"/>
        <v>0</v>
      </c>
      <c r="Q15" s="149">
        <v>0</v>
      </c>
      <c r="R15" s="149">
        <v>0</v>
      </c>
      <c r="S15" s="149">
        <v>0</v>
      </c>
      <c r="T15" s="150">
        <f t="shared" si="4"/>
        <v>0</v>
      </c>
      <c r="U15" s="150"/>
      <c r="V15" s="150"/>
      <c r="W15" s="150"/>
      <c r="X15" s="150"/>
      <c r="Y15" s="149">
        <f t="shared" si="5"/>
        <v>0</v>
      </c>
      <c r="Z15" s="149">
        <f t="shared" si="5"/>
        <v>0</v>
      </c>
      <c r="AA15" s="149">
        <f t="shared" si="5"/>
        <v>0</v>
      </c>
      <c r="AB15" s="149">
        <f t="shared" si="5"/>
        <v>0</v>
      </c>
    </row>
    <row r="16" spans="1:28" ht="64.5" customHeight="1">
      <c r="A16" s="68"/>
      <c r="B16" s="195">
        <v>2</v>
      </c>
      <c r="C16" s="85"/>
      <c r="D16" s="152" t="s">
        <v>89</v>
      </c>
      <c r="E16" s="153">
        <f>SUM(E17:E22)</f>
        <v>5000000</v>
      </c>
      <c r="F16" s="153">
        <f>SUM(F17:F22)</f>
        <v>0</v>
      </c>
      <c r="G16" s="153">
        <f t="shared" ref="G16:AA16" si="7">SUM(G17:G22)</f>
        <v>28441385.140000001</v>
      </c>
      <c r="H16" s="147">
        <f t="shared" si="1"/>
        <v>33441385.140000001</v>
      </c>
      <c r="I16" s="153">
        <f t="shared" si="7"/>
        <v>0</v>
      </c>
      <c r="J16" s="153">
        <f>SUM(J17:J22)</f>
        <v>0</v>
      </c>
      <c r="K16" s="153">
        <f t="shared" si="7"/>
        <v>1194731.0900000001</v>
      </c>
      <c r="L16" s="147">
        <f t="shared" si="2"/>
        <v>1194731.0900000001</v>
      </c>
      <c r="M16" s="153">
        <f t="shared" si="7"/>
        <v>0</v>
      </c>
      <c r="N16" s="153">
        <f>SUM(N17:N22)</f>
        <v>0</v>
      </c>
      <c r="O16" s="153">
        <f t="shared" si="7"/>
        <v>0</v>
      </c>
      <c r="P16" s="147">
        <f t="shared" si="3"/>
        <v>0</v>
      </c>
      <c r="Q16" s="153">
        <f t="shared" si="7"/>
        <v>3496267.41</v>
      </c>
      <c r="R16" s="153">
        <f>SUM(R17:R22)</f>
        <v>0</v>
      </c>
      <c r="S16" s="153">
        <f t="shared" si="7"/>
        <v>22873818.960000001</v>
      </c>
      <c r="T16" s="147">
        <f t="shared" si="4"/>
        <v>26370086.370000001</v>
      </c>
      <c r="U16" s="147"/>
      <c r="V16" s="147"/>
      <c r="W16" s="147"/>
      <c r="X16" s="147"/>
      <c r="Y16" s="153">
        <f t="shared" si="7"/>
        <v>1503732.5899999999</v>
      </c>
      <c r="Z16" s="153">
        <f>SUM(Z17:Z22)</f>
        <v>0</v>
      </c>
      <c r="AA16" s="153">
        <f t="shared" si="7"/>
        <v>4372835.09</v>
      </c>
      <c r="AB16" s="147">
        <f>SUM(AB17:AB22)</f>
        <v>5876567.6799999997</v>
      </c>
    </row>
    <row r="17" spans="1:28" ht="49.5" customHeight="1">
      <c r="A17" s="68"/>
      <c r="B17" s="196"/>
      <c r="C17" s="96">
        <v>1000</v>
      </c>
      <c r="D17" s="148" t="s">
        <v>83</v>
      </c>
      <c r="E17" s="149">
        <v>0</v>
      </c>
      <c r="F17" s="149">
        <v>0</v>
      </c>
      <c r="G17" s="149">
        <v>28052776.140000001</v>
      </c>
      <c r="H17" s="150">
        <f t="shared" si="1"/>
        <v>28052776.140000001</v>
      </c>
      <c r="I17" s="149">
        <v>0</v>
      </c>
      <c r="J17" s="149">
        <v>0</v>
      </c>
      <c r="K17" s="149">
        <v>1194731.0900000001</v>
      </c>
      <c r="L17" s="150">
        <f t="shared" si="2"/>
        <v>1194731.0900000001</v>
      </c>
      <c r="M17" s="149">
        <v>0</v>
      </c>
      <c r="N17" s="149">
        <v>0</v>
      </c>
      <c r="O17" s="149">
        <v>0</v>
      </c>
      <c r="P17" s="150">
        <f t="shared" si="3"/>
        <v>0</v>
      </c>
      <c r="Q17" s="149">
        <v>0</v>
      </c>
      <c r="R17" s="149">
        <v>0</v>
      </c>
      <c r="S17" s="149">
        <v>22873818.960000001</v>
      </c>
      <c r="T17" s="150">
        <f t="shared" si="4"/>
        <v>22873818.960000001</v>
      </c>
      <c r="U17" s="150"/>
      <c r="V17" s="150"/>
      <c r="W17" s="150"/>
      <c r="X17" s="150"/>
      <c r="Y17" s="149">
        <f t="shared" ref="Y17:AB32" si="8">+E17-I17-M17-Q17-U17</f>
        <v>0</v>
      </c>
      <c r="Z17" s="149">
        <f t="shared" si="8"/>
        <v>0</v>
      </c>
      <c r="AA17" s="149">
        <f t="shared" si="8"/>
        <v>3984226.09</v>
      </c>
      <c r="AB17" s="150">
        <f>+H17-L17-P17-T17-X17</f>
        <v>3984226.09</v>
      </c>
    </row>
    <row r="18" spans="1:28" ht="49.5" customHeight="1">
      <c r="A18" s="68"/>
      <c r="B18" s="196"/>
      <c r="C18" s="96">
        <v>2000</v>
      </c>
      <c r="D18" s="148" t="s">
        <v>84</v>
      </c>
      <c r="E18" s="149">
        <v>5000000</v>
      </c>
      <c r="F18" s="149">
        <v>0</v>
      </c>
      <c r="G18" s="149">
        <v>388609</v>
      </c>
      <c r="H18" s="150">
        <f t="shared" si="1"/>
        <v>5388609</v>
      </c>
      <c r="I18" s="149">
        <v>0</v>
      </c>
      <c r="J18" s="149">
        <v>0</v>
      </c>
      <c r="K18" s="149">
        <v>0</v>
      </c>
      <c r="L18" s="150">
        <f t="shared" si="2"/>
        <v>0</v>
      </c>
      <c r="M18" s="149">
        <v>0</v>
      </c>
      <c r="N18" s="149">
        <v>0</v>
      </c>
      <c r="O18" s="149">
        <v>0</v>
      </c>
      <c r="P18" s="150">
        <f t="shared" si="3"/>
        <v>0</v>
      </c>
      <c r="Q18" s="149">
        <v>3496267.41</v>
      </c>
      <c r="R18" s="149">
        <v>0</v>
      </c>
      <c r="S18" s="149">
        <v>0</v>
      </c>
      <c r="T18" s="150">
        <f t="shared" si="4"/>
        <v>3496267.41</v>
      </c>
      <c r="U18" s="150"/>
      <c r="V18" s="150"/>
      <c r="W18" s="150"/>
      <c r="X18" s="150"/>
      <c r="Y18" s="149">
        <f t="shared" si="8"/>
        <v>1503732.5899999999</v>
      </c>
      <c r="Z18" s="149">
        <f t="shared" si="8"/>
        <v>0</v>
      </c>
      <c r="AA18" s="149">
        <f t="shared" si="8"/>
        <v>388609</v>
      </c>
      <c r="AB18" s="150">
        <f t="shared" si="8"/>
        <v>1892341.5899999999</v>
      </c>
    </row>
    <row r="19" spans="1:28" ht="49.5" customHeight="1">
      <c r="A19" s="68"/>
      <c r="B19" s="196"/>
      <c r="C19" s="96">
        <v>3000</v>
      </c>
      <c r="D19" s="148" t="s">
        <v>85</v>
      </c>
      <c r="E19" s="149">
        <v>0</v>
      </c>
      <c r="F19" s="149">
        <v>0</v>
      </c>
      <c r="G19" s="149">
        <v>0</v>
      </c>
      <c r="H19" s="150">
        <f t="shared" si="1"/>
        <v>0</v>
      </c>
      <c r="I19" s="149">
        <v>0</v>
      </c>
      <c r="J19" s="149">
        <v>0</v>
      </c>
      <c r="K19" s="149">
        <v>0</v>
      </c>
      <c r="L19" s="150">
        <f t="shared" si="2"/>
        <v>0</v>
      </c>
      <c r="M19" s="149">
        <v>0</v>
      </c>
      <c r="N19" s="149">
        <v>0</v>
      </c>
      <c r="O19" s="149">
        <v>0</v>
      </c>
      <c r="P19" s="150">
        <f t="shared" si="3"/>
        <v>0</v>
      </c>
      <c r="Q19" s="149">
        <v>0</v>
      </c>
      <c r="R19" s="149">
        <v>0</v>
      </c>
      <c r="S19" s="149">
        <v>0</v>
      </c>
      <c r="T19" s="150">
        <f t="shared" si="4"/>
        <v>0</v>
      </c>
      <c r="U19" s="150"/>
      <c r="V19" s="150"/>
      <c r="W19" s="150"/>
      <c r="X19" s="150"/>
      <c r="Y19" s="149">
        <f t="shared" si="8"/>
        <v>0</v>
      </c>
      <c r="Z19" s="149">
        <f t="shared" si="8"/>
        <v>0</v>
      </c>
      <c r="AA19" s="149">
        <f t="shared" si="8"/>
        <v>0</v>
      </c>
      <c r="AB19" s="150">
        <f t="shared" si="8"/>
        <v>0</v>
      </c>
    </row>
    <row r="20" spans="1:28" ht="54.95" customHeight="1">
      <c r="A20" s="68"/>
      <c r="B20" s="196"/>
      <c r="C20" s="96">
        <v>4000</v>
      </c>
      <c r="D20" s="148" t="s">
        <v>86</v>
      </c>
      <c r="E20" s="149">
        <v>0</v>
      </c>
      <c r="F20" s="149">
        <v>0</v>
      </c>
      <c r="G20" s="149">
        <v>0</v>
      </c>
      <c r="H20" s="150">
        <f t="shared" si="1"/>
        <v>0</v>
      </c>
      <c r="I20" s="149">
        <v>0</v>
      </c>
      <c r="J20" s="149">
        <v>0</v>
      </c>
      <c r="K20" s="149">
        <v>0</v>
      </c>
      <c r="L20" s="150">
        <f t="shared" si="2"/>
        <v>0</v>
      </c>
      <c r="M20" s="149">
        <v>0</v>
      </c>
      <c r="N20" s="149">
        <v>0</v>
      </c>
      <c r="O20" s="149">
        <v>0</v>
      </c>
      <c r="P20" s="150">
        <f t="shared" si="3"/>
        <v>0</v>
      </c>
      <c r="Q20" s="149">
        <v>0</v>
      </c>
      <c r="R20" s="149">
        <v>0</v>
      </c>
      <c r="S20" s="149">
        <v>0</v>
      </c>
      <c r="T20" s="150">
        <f t="shared" si="4"/>
        <v>0</v>
      </c>
      <c r="U20" s="150"/>
      <c r="V20" s="150"/>
      <c r="W20" s="150"/>
      <c r="X20" s="150"/>
      <c r="Y20" s="149">
        <f t="shared" si="8"/>
        <v>0</v>
      </c>
      <c r="Z20" s="149">
        <f t="shared" si="8"/>
        <v>0</v>
      </c>
      <c r="AA20" s="149">
        <f t="shared" si="8"/>
        <v>0</v>
      </c>
      <c r="AB20" s="150">
        <f t="shared" si="8"/>
        <v>0</v>
      </c>
    </row>
    <row r="21" spans="1:28" ht="49.5" customHeight="1">
      <c r="A21" s="68"/>
      <c r="B21" s="196"/>
      <c r="C21" s="96">
        <v>5000</v>
      </c>
      <c r="D21" s="148" t="s">
        <v>87</v>
      </c>
      <c r="E21" s="149">
        <v>0</v>
      </c>
      <c r="F21" s="149">
        <v>0</v>
      </c>
      <c r="G21" s="149">
        <v>0</v>
      </c>
      <c r="H21" s="150">
        <f t="shared" si="1"/>
        <v>0</v>
      </c>
      <c r="I21" s="149">
        <v>0</v>
      </c>
      <c r="J21" s="149">
        <v>0</v>
      </c>
      <c r="K21" s="149">
        <v>0</v>
      </c>
      <c r="L21" s="150">
        <f t="shared" si="2"/>
        <v>0</v>
      </c>
      <c r="M21" s="149">
        <v>0</v>
      </c>
      <c r="N21" s="149">
        <v>0</v>
      </c>
      <c r="O21" s="149">
        <v>0</v>
      </c>
      <c r="P21" s="150">
        <f t="shared" si="3"/>
        <v>0</v>
      </c>
      <c r="Q21" s="149">
        <v>0</v>
      </c>
      <c r="R21" s="149">
        <v>0</v>
      </c>
      <c r="S21" s="149">
        <v>0</v>
      </c>
      <c r="T21" s="150">
        <f t="shared" si="4"/>
        <v>0</v>
      </c>
      <c r="U21" s="150"/>
      <c r="V21" s="150"/>
      <c r="W21" s="150"/>
      <c r="X21" s="150"/>
      <c r="Y21" s="149">
        <f t="shared" si="8"/>
        <v>0</v>
      </c>
      <c r="Z21" s="149">
        <f t="shared" si="8"/>
        <v>0</v>
      </c>
      <c r="AA21" s="149">
        <f t="shared" si="8"/>
        <v>0</v>
      </c>
      <c r="AB21" s="150">
        <f t="shared" si="8"/>
        <v>0</v>
      </c>
    </row>
    <row r="22" spans="1:28" ht="49.5" customHeight="1">
      <c r="A22" s="68"/>
      <c r="B22" s="197"/>
      <c r="C22" s="96">
        <v>6000</v>
      </c>
      <c r="D22" s="148" t="s">
        <v>88</v>
      </c>
      <c r="E22" s="149">
        <v>0</v>
      </c>
      <c r="F22" s="149">
        <v>0</v>
      </c>
      <c r="G22" s="149">
        <v>0</v>
      </c>
      <c r="H22" s="150">
        <f t="shared" si="1"/>
        <v>0</v>
      </c>
      <c r="I22" s="149">
        <v>0</v>
      </c>
      <c r="J22" s="149">
        <v>0</v>
      </c>
      <c r="K22" s="149">
        <v>0</v>
      </c>
      <c r="L22" s="150">
        <f t="shared" si="2"/>
        <v>0</v>
      </c>
      <c r="M22" s="149">
        <v>0</v>
      </c>
      <c r="N22" s="149">
        <v>0</v>
      </c>
      <c r="O22" s="149">
        <v>0</v>
      </c>
      <c r="P22" s="150">
        <f t="shared" si="3"/>
        <v>0</v>
      </c>
      <c r="Q22" s="149">
        <v>0</v>
      </c>
      <c r="R22" s="149">
        <v>0</v>
      </c>
      <c r="S22" s="149">
        <v>0</v>
      </c>
      <c r="T22" s="150">
        <f t="shared" si="4"/>
        <v>0</v>
      </c>
      <c r="U22" s="150"/>
      <c r="V22" s="150"/>
      <c r="W22" s="150"/>
      <c r="X22" s="150"/>
      <c r="Y22" s="149">
        <f t="shared" si="8"/>
        <v>0</v>
      </c>
      <c r="Z22" s="149">
        <f t="shared" si="8"/>
        <v>0</v>
      </c>
      <c r="AA22" s="149">
        <f t="shared" si="8"/>
        <v>0</v>
      </c>
      <c r="AB22" s="150">
        <f t="shared" si="8"/>
        <v>0</v>
      </c>
    </row>
    <row r="23" spans="1:28" ht="64.5" customHeight="1">
      <c r="A23" s="68"/>
      <c r="B23" s="195">
        <v>3</v>
      </c>
      <c r="C23" s="85"/>
      <c r="D23" s="152" t="s">
        <v>90</v>
      </c>
      <c r="E23" s="153">
        <f>SUM(E24:E29)</f>
        <v>12701871.77</v>
      </c>
      <c r="F23" s="153">
        <f>SUM(F24:F29)</f>
        <v>2415892.23</v>
      </c>
      <c r="G23" s="153">
        <f t="shared" ref="G23:AA23" si="9">SUM(G24:G29)</f>
        <v>0</v>
      </c>
      <c r="H23" s="147">
        <f t="shared" si="1"/>
        <v>15117764</v>
      </c>
      <c r="I23" s="153">
        <f t="shared" si="9"/>
        <v>0</v>
      </c>
      <c r="J23" s="153">
        <f>SUM(J24:J29)</f>
        <v>0</v>
      </c>
      <c r="K23" s="153">
        <f t="shared" si="9"/>
        <v>0</v>
      </c>
      <c r="L23" s="147">
        <f t="shared" si="2"/>
        <v>0</v>
      </c>
      <c r="M23" s="153">
        <f t="shared" si="9"/>
        <v>0</v>
      </c>
      <c r="N23" s="153">
        <f>SUM(N24:N29)</f>
        <v>0</v>
      </c>
      <c r="O23" s="153">
        <f t="shared" si="9"/>
        <v>0</v>
      </c>
      <c r="P23" s="147">
        <f t="shared" si="3"/>
        <v>0</v>
      </c>
      <c r="Q23" s="153">
        <f t="shared" si="9"/>
        <v>7219537.6500000004</v>
      </c>
      <c r="R23" s="153">
        <f>SUM(R24:R29)</f>
        <v>1353372</v>
      </c>
      <c r="S23" s="153">
        <f t="shared" si="9"/>
        <v>0</v>
      </c>
      <c r="T23" s="147">
        <f t="shared" si="4"/>
        <v>8572909.6500000004</v>
      </c>
      <c r="U23" s="147"/>
      <c r="V23" s="147"/>
      <c r="W23" s="147"/>
      <c r="X23" s="147"/>
      <c r="Y23" s="153">
        <f t="shared" si="9"/>
        <v>5482334.1199999992</v>
      </c>
      <c r="Z23" s="153">
        <f>SUM(Z24:Z29)</f>
        <v>1062520.23</v>
      </c>
      <c r="AA23" s="153">
        <f t="shared" si="9"/>
        <v>0</v>
      </c>
      <c r="AB23" s="147">
        <f>Y23+Z23+AA23</f>
        <v>6544854.3499999996</v>
      </c>
    </row>
    <row r="24" spans="1:28" ht="49.5" customHeight="1">
      <c r="A24" s="68"/>
      <c r="B24" s="196"/>
      <c r="C24" s="96">
        <v>1000</v>
      </c>
      <c r="D24" s="151" t="s">
        <v>83</v>
      </c>
      <c r="E24" s="149">
        <v>0</v>
      </c>
      <c r="F24" s="149">
        <v>0</v>
      </c>
      <c r="G24" s="149">
        <v>0</v>
      </c>
      <c r="H24" s="150">
        <f t="shared" si="1"/>
        <v>0</v>
      </c>
      <c r="I24" s="149">
        <v>0</v>
      </c>
      <c r="J24" s="149">
        <v>0</v>
      </c>
      <c r="K24" s="149">
        <v>0</v>
      </c>
      <c r="L24" s="150">
        <f t="shared" si="2"/>
        <v>0</v>
      </c>
      <c r="M24" s="149">
        <v>0</v>
      </c>
      <c r="N24" s="149">
        <v>0</v>
      </c>
      <c r="O24" s="149">
        <v>0</v>
      </c>
      <c r="P24" s="150">
        <f t="shared" si="3"/>
        <v>0</v>
      </c>
      <c r="Q24" s="149">
        <v>0</v>
      </c>
      <c r="R24" s="149">
        <v>0</v>
      </c>
      <c r="S24" s="149">
        <v>0</v>
      </c>
      <c r="T24" s="150">
        <f t="shared" si="4"/>
        <v>0</v>
      </c>
      <c r="U24" s="150"/>
      <c r="V24" s="150"/>
      <c r="W24" s="150"/>
      <c r="X24" s="150"/>
      <c r="Y24" s="149">
        <f t="shared" ref="Y24:AA29" si="10">+E24-I24-M24-Q24-U24</f>
        <v>0</v>
      </c>
      <c r="Z24" s="149">
        <f t="shared" si="10"/>
        <v>0</v>
      </c>
      <c r="AA24" s="149">
        <f t="shared" si="10"/>
        <v>0</v>
      </c>
      <c r="AB24" s="150">
        <f t="shared" si="8"/>
        <v>0</v>
      </c>
    </row>
    <row r="25" spans="1:28" ht="49.5" customHeight="1">
      <c r="A25" s="68"/>
      <c r="B25" s="196"/>
      <c r="C25" s="96">
        <v>2000</v>
      </c>
      <c r="D25" s="151" t="s">
        <v>84</v>
      </c>
      <c r="E25" s="149">
        <v>0</v>
      </c>
      <c r="F25" s="149">
        <v>0</v>
      </c>
      <c r="G25" s="149">
        <v>0</v>
      </c>
      <c r="H25" s="150">
        <f t="shared" si="1"/>
        <v>0</v>
      </c>
      <c r="I25" s="149">
        <v>0</v>
      </c>
      <c r="J25" s="149">
        <v>0</v>
      </c>
      <c r="K25" s="149">
        <v>0</v>
      </c>
      <c r="L25" s="150">
        <f t="shared" si="2"/>
        <v>0</v>
      </c>
      <c r="M25" s="149">
        <v>0</v>
      </c>
      <c r="N25" s="149">
        <v>0</v>
      </c>
      <c r="O25" s="149">
        <v>0</v>
      </c>
      <c r="P25" s="150">
        <f t="shared" si="3"/>
        <v>0</v>
      </c>
      <c r="Q25" s="149">
        <v>0</v>
      </c>
      <c r="R25" s="149">
        <v>0</v>
      </c>
      <c r="S25" s="149">
        <v>0</v>
      </c>
      <c r="T25" s="150">
        <f t="shared" si="4"/>
        <v>0</v>
      </c>
      <c r="U25" s="150"/>
      <c r="V25" s="150"/>
      <c r="W25" s="150"/>
      <c r="X25" s="150"/>
      <c r="Y25" s="149">
        <f t="shared" si="10"/>
        <v>0</v>
      </c>
      <c r="Z25" s="149">
        <f t="shared" si="10"/>
        <v>0</v>
      </c>
      <c r="AA25" s="149">
        <f t="shared" si="10"/>
        <v>0</v>
      </c>
      <c r="AB25" s="150">
        <f t="shared" si="8"/>
        <v>0</v>
      </c>
    </row>
    <row r="26" spans="1:28" ht="49.5" customHeight="1">
      <c r="A26" s="68"/>
      <c r="B26" s="196"/>
      <c r="C26" s="96">
        <v>3000</v>
      </c>
      <c r="D26" s="148" t="s">
        <v>85</v>
      </c>
      <c r="E26" s="149">
        <v>12477871.77</v>
      </c>
      <c r="F26" s="149">
        <v>2415892.23</v>
      </c>
      <c r="G26" s="149">
        <v>0</v>
      </c>
      <c r="H26" s="150">
        <f t="shared" si="1"/>
        <v>14893764</v>
      </c>
      <c r="I26" s="149">
        <v>0</v>
      </c>
      <c r="J26" s="149">
        <v>0</v>
      </c>
      <c r="K26" s="149">
        <v>0</v>
      </c>
      <c r="L26" s="150">
        <f t="shared" si="2"/>
        <v>0</v>
      </c>
      <c r="M26" s="149">
        <v>0</v>
      </c>
      <c r="N26" s="149">
        <v>0</v>
      </c>
      <c r="O26" s="149">
        <v>0</v>
      </c>
      <c r="P26" s="150">
        <f t="shared" si="3"/>
        <v>0</v>
      </c>
      <c r="Q26" s="149">
        <v>7219537.6500000004</v>
      </c>
      <c r="R26" s="149">
        <v>1353372</v>
      </c>
      <c r="S26" s="149">
        <v>0</v>
      </c>
      <c r="T26" s="150">
        <f t="shared" si="4"/>
        <v>8572909.6500000004</v>
      </c>
      <c r="U26" s="150"/>
      <c r="V26" s="150"/>
      <c r="W26" s="150"/>
      <c r="X26" s="150"/>
      <c r="Y26" s="149">
        <f t="shared" si="10"/>
        <v>5258334.1199999992</v>
      </c>
      <c r="Z26" s="149">
        <f>+F26-J26-R26-V26</f>
        <v>1062520.23</v>
      </c>
      <c r="AA26" s="149">
        <f t="shared" si="10"/>
        <v>0</v>
      </c>
      <c r="AB26" s="150">
        <f t="shared" si="8"/>
        <v>6320854.3499999996</v>
      </c>
    </row>
    <row r="27" spans="1:28" ht="54.95" customHeight="1">
      <c r="A27" s="68"/>
      <c r="B27" s="196"/>
      <c r="C27" s="96">
        <v>4000</v>
      </c>
      <c r="D27" s="151" t="s">
        <v>86</v>
      </c>
      <c r="E27" s="149">
        <v>224000</v>
      </c>
      <c r="F27" s="149">
        <v>0</v>
      </c>
      <c r="G27" s="149">
        <v>0</v>
      </c>
      <c r="H27" s="150">
        <f t="shared" si="1"/>
        <v>224000</v>
      </c>
      <c r="I27" s="149">
        <v>0</v>
      </c>
      <c r="J27" s="149">
        <v>0</v>
      </c>
      <c r="K27" s="149">
        <v>0</v>
      </c>
      <c r="L27" s="150">
        <f t="shared" si="2"/>
        <v>0</v>
      </c>
      <c r="M27" s="149">
        <v>0</v>
      </c>
      <c r="N27" s="149">
        <v>0</v>
      </c>
      <c r="O27" s="149">
        <v>0</v>
      </c>
      <c r="P27" s="150">
        <f t="shared" si="3"/>
        <v>0</v>
      </c>
      <c r="Q27" s="149">
        <v>0</v>
      </c>
      <c r="R27" s="149">
        <v>0</v>
      </c>
      <c r="S27" s="149">
        <v>0</v>
      </c>
      <c r="T27" s="150">
        <f t="shared" si="4"/>
        <v>0</v>
      </c>
      <c r="U27" s="150"/>
      <c r="V27" s="150"/>
      <c r="W27" s="150"/>
      <c r="X27" s="150"/>
      <c r="Y27" s="149">
        <f t="shared" si="10"/>
        <v>224000</v>
      </c>
      <c r="Z27" s="149">
        <f t="shared" si="10"/>
        <v>0</v>
      </c>
      <c r="AA27" s="149">
        <f t="shared" si="10"/>
        <v>0</v>
      </c>
      <c r="AB27" s="150">
        <f t="shared" si="8"/>
        <v>224000</v>
      </c>
    </row>
    <row r="28" spans="1:28" ht="49.5" customHeight="1">
      <c r="A28" s="68"/>
      <c r="B28" s="196"/>
      <c r="C28" s="96">
        <v>5000</v>
      </c>
      <c r="D28" s="151" t="s">
        <v>87</v>
      </c>
      <c r="E28" s="149">
        <v>0</v>
      </c>
      <c r="F28" s="149">
        <v>0</v>
      </c>
      <c r="G28" s="149">
        <v>0</v>
      </c>
      <c r="H28" s="150">
        <f t="shared" si="1"/>
        <v>0</v>
      </c>
      <c r="I28" s="149">
        <v>0</v>
      </c>
      <c r="J28" s="149">
        <v>0</v>
      </c>
      <c r="K28" s="149">
        <v>0</v>
      </c>
      <c r="L28" s="150">
        <f t="shared" si="2"/>
        <v>0</v>
      </c>
      <c r="M28" s="149">
        <v>0</v>
      </c>
      <c r="N28" s="149">
        <v>0</v>
      </c>
      <c r="O28" s="149">
        <v>0</v>
      </c>
      <c r="P28" s="150">
        <f t="shared" si="3"/>
        <v>0</v>
      </c>
      <c r="Q28" s="149">
        <v>0</v>
      </c>
      <c r="R28" s="149">
        <v>0</v>
      </c>
      <c r="S28" s="149">
        <v>0</v>
      </c>
      <c r="T28" s="150">
        <f t="shared" si="4"/>
        <v>0</v>
      </c>
      <c r="U28" s="150"/>
      <c r="V28" s="150"/>
      <c r="W28" s="150"/>
      <c r="X28" s="150"/>
      <c r="Y28" s="149">
        <f t="shared" si="10"/>
        <v>0</v>
      </c>
      <c r="Z28" s="149">
        <f t="shared" si="10"/>
        <v>0</v>
      </c>
      <c r="AA28" s="149">
        <f t="shared" si="10"/>
        <v>0</v>
      </c>
      <c r="AB28" s="150">
        <f t="shared" si="8"/>
        <v>0</v>
      </c>
    </row>
    <row r="29" spans="1:28" ht="49.5" customHeight="1">
      <c r="A29" s="68"/>
      <c r="B29" s="197"/>
      <c r="C29" s="96">
        <v>6000</v>
      </c>
      <c r="D29" s="151" t="s">
        <v>88</v>
      </c>
      <c r="E29" s="149">
        <v>0</v>
      </c>
      <c r="F29" s="149">
        <v>0</v>
      </c>
      <c r="G29" s="149">
        <v>0</v>
      </c>
      <c r="H29" s="150">
        <f t="shared" si="1"/>
        <v>0</v>
      </c>
      <c r="I29" s="149">
        <v>0</v>
      </c>
      <c r="J29" s="149">
        <v>0</v>
      </c>
      <c r="K29" s="149">
        <v>0</v>
      </c>
      <c r="L29" s="150">
        <f t="shared" si="2"/>
        <v>0</v>
      </c>
      <c r="M29" s="149">
        <v>0</v>
      </c>
      <c r="N29" s="149">
        <v>0</v>
      </c>
      <c r="O29" s="149">
        <v>0</v>
      </c>
      <c r="P29" s="150">
        <f t="shared" si="3"/>
        <v>0</v>
      </c>
      <c r="Q29" s="149">
        <v>0</v>
      </c>
      <c r="R29" s="149">
        <v>0</v>
      </c>
      <c r="S29" s="149">
        <v>0</v>
      </c>
      <c r="T29" s="150">
        <f t="shared" si="4"/>
        <v>0</v>
      </c>
      <c r="U29" s="150"/>
      <c r="V29" s="150"/>
      <c r="W29" s="150"/>
      <c r="X29" s="150"/>
      <c r="Y29" s="149">
        <f t="shared" si="10"/>
        <v>0</v>
      </c>
      <c r="Z29" s="149">
        <f t="shared" si="10"/>
        <v>0</v>
      </c>
      <c r="AA29" s="149">
        <f t="shared" si="10"/>
        <v>0</v>
      </c>
      <c r="AB29" s="150">
        <f t="shared" si="8"/>
        <v>0</v>
      </c>
    </row>
    <row r="30" spans="1:28" ht="64.5" customHeight="1">
      <c r="A30" s="68"/>
      <c r="B30" s="195">
        <v>4</v>
      </c>
      <c r="C30" s="85"/>
      <c r="D30" s="152" t="s">
        <v>108</v>
      </c>
      <c r="E30" s="153">
        <f>SUM(E31:E36)</f>
        <v>40354500</v>
      </c>
      <c r="F30" s="153">
        <f>SUM(F31:F36)</f>
        <v>0</v>
      </c>
      <c r="G30" s="153">
        <f t="shared" ref="G30:AA30" si="11">SUM(G31:G36)</f>
        <v>0</v>
      </c>
      <c r="H30" s="147">
        <f t="shared" si="1"/>
        <v>40354500</v>
      </c>
      <c r="I30" s="153">
        <f t="shared" si="11"/>
        <v>0</v>
      </c>
      <c r="J30" s="153">
        <f>SUM(J31:J36)</f>
        <v>0</v>
      </c>
      <c r="K30" s="153">
        <f t="shared" si="11"/>
        <v>0</v>
      </c>
      <c r="L30" s="147">
        <f t="shared" si="2"/>
        <v>0</v>
      </c>
      <c r="M30" s="153">
        <f t="shared" si="11"/>
        <v>0</v>
      </c>
      <c r="N30" s="153">
        <f>SUM(N31:N36)</f>
        <v>0</v>
      </c>
      <c r="O30" s="153">
        <f t="shared" si="11"/>
        <v>0</v>
      </c>
      <c r="P30" s="147">
        <f t="shared" si="3"/>
        <v>0</v>
      </c>
      <c r="Q30" s="153">
        <f t="shared" si="11"/>
        <v>36759800.880000003</v>
      </c>
      <c r="R30" s="153">
        <f>SUM(R31:R36)</f>
        <v>0</v>
      </c>
      <c r="S30" s="153">
        <f t="shared" si="11"/>
        <v>0</v>
      </c>
      <c r="T30" s="147">
        <f t="shared" si="4"/>
        <v>36759800.880000003</v>
      </c>
      <c r="U30" s="147"/>
      <c r="V30" s="147"/>
      <c r="W30" s="147"/>
      <c r="X30" s="147"/>
      <c r="Y30" s="153">
        <f t="shared" si="11"/>
        <v>3594699.1199999973</v>
      </c>
      <c r="Z30" s="153">
        <f>SUM(Z31:Z36)</f>
        <v>0</v>
      </c>
      <c r="AA30" s="153">
        <f t="shared" si="11"/>
        <v>0</v>
      </c>
      <c r="AB30" s="147">
        <f>Y30+Z30+AA30</f>
        <v>3594699.1199999973</v>
      </c>
    </row>
    <row r="31" spans="1:28" ht="49.5" customHeight="1">
      <c r="A31" s="68"/>
      <c r="B31" s="196"/>
      <c r="C31" s="96">
        <v>1000</v>
      </c>
      <c r="D31" s="151" t="s">
        <v>83</v>
      </c>
      <c r="E31" s="149">
        <v>0</v>
      </c>
      <c r="F31" s="149">
        <v>0</v>
      </c>
      <c r="G31" s="149">
        <v>0</v>
      </c>
      <c r="H31" s="150">
        <f t="shared" si="1"/>
        <v>0</v>
      </c>
      <c r="I31" s="149">
        <v>0</v>
      </c>
      <c r="J31" s="149">
        <v>0</v>
      </c>
      <c r="K31" s="149">
        <v>0</v>
      </c>
      <c r="L31" s="150">
        <f t="shared" si="2"/>
        <v>0</v>
      </c>
      <c r="M31" s="149">
        <v>0</v>
      </c>
      <c r="N31" s="149">
        <v>0</v>
      </c>
      <c r="O31" s="149">
        <v>0</v>
      </c>
      <c r="P31" s="150">
        <f t="shared" si="3"/>
        <v>0</v>
      </c>
      <c r="Q31" s="149">
        <v>0</v>
      </c>
      <c r="R31" s="149">
        <v>0</v>
      </c>
      <c r="S31" s="149">
        <v>0</v>
      </c>
      <c r="T31" s="150">
        <f t="shared" si="4"/>
        <v>0</v>
      </c>
      <c r="U31" s="150"/>
      <c r="V31" s="150"/>
      <c r="W31" s="150"/>
      <c r="X31" s="150"/>
      <c r="Y31" s="149">
        <f t="shared" ref="Y31:AB46" si="12">+E31-I31-M31-Q31-U31</f>
        <v>0</v>
      </c>
      <c r="Z31" s="149">
        <f t="shared" si="12"/>
        <v>0</v>
      </c>
      <c r="AA31" s="149">
        <f t="shared" si="12"/>
        <v>0</v>
      </c>
      <c r="AB31" s="150">
        <f t="shared" si="8"/>
        <v>0</v>
      </c>
    </row>
    <row r="32" spans="1:28" ht="49.5" customHeight="1">
      <c r="A32" s="68"/>
      <c r="B32" s="196"/>
      <c r="C32" s="96">
        <v>2000</v>
      </c>
      <c r="D32" s="151" t="s">
        <v>84</v>
      </c>
      <c r="E32" s="149">
        <v>0</v>
      </c>
      <c r="F32" s="149">
        <v>0</v>
      </c>
      <c r="G32" s="149">
        <v>0</v>
      </c>
      <c r="H32" s="150">
        <f t="shared" si="1"/>
        <v>0</v>
      </c>
      <c r="I32" s="149">
        <v>0</v>
      </c>
      <c r="J32" s="149">
        <v>0</v>
      </c>
      <c r="K32" s="149">
        <v>0</v>
      </c>
      <c r="L32" s="150">
        <f t="shared" si="2"/>
        <v>0</v>
      </c>
      <c r="M32" s="149">
        <v>0</v>
      </c>
      <c r="N32" s="149">
        <v>0</v>
      </c>
      <c r="O32" s="149">
        <v>0</v>
      </c>
      <c r="P32" s="150">
        <f t="shared" si="3"/>
        <v>0</v>
      </c>
      <c r="Q32" s="149">
        <v>0</v>
      </c>
      <c r="R32" s="149">
        <v>0</v>
      </c>
      <c r="S32" s="149">
        <v>0</v>
      </c>
      <c r="T32" s="150">
        <f t="shared" si="4"/>
        <v>0</v>
      </c>
      <c r="U32" s="150"/>
      <c r="V32" s="150"/>
      <c r="W32" s="150"/>
      <c r="X32" s="150"/>
      <c r="Y32" s="149">
        <f t="shared" si="12"/>
        <v>0</v>
      </c>
      <c r="Z32" s="149">
        <f t="shared" si="12"/>
        <v>0</v>
      </c>
      <c r="AA32" s="149">
        <f t="shared" si="12"/>
        <v>0</v>
      </c>
      <c r="AB32" s="150">
        <f t="shared" si="8"/>
        <v>0</v>
      </c>
    </row>
    <row r="33" spans="1:28" ht="49.5" customHeight="1">
      <c r="A33" s="68"/>
      <c r="B33" s="196"/>
      <c r="C33" s="96">
        <v>3000</v>
      </c>
      <c r="D33" s="151" t="s">
        <v>85</v>
      </c>
      <c r="E33" s="149">
        <v>0</v>
      </c>
      <c r="F33" s="149">
        <v>0</v>
      </c>
      <c r="G33" s="149">
        <v>0</v>
      </c>
      <c r="H33" s="150">
        <f t="shared" si="1"/>
        <v>0</v>
      </c>
      <c r="I33" s="149">
        <v>0</v>
      </c>
      <c r="J33" s="149">
        <v>0</v>
      </c>
      <c r="K33" s="149">
        <v>0</v>
      </c>
      <c r="L33" s="150">
        <f t="shared" si="2"/>
        <v>0</v>
      </c>
      <c r="M33" s="149">
        <v>0</v>
      </c>
      <c r="N33" s="149">
        <v>0</v>
      </c>
      <c r="O33" s="149">
        <v>0</v>
      </c>
      <c r="P33" s="150">
        <f t="shared" si="3"/>
        <v>0</v>
      </c>
      <c r="Q33" s="149">
        <v>0</v>
      </c>
      <c r="R33" s="149">
        <v>0</v>
      </c>
      <c r="S33" s="149">
        <v>0</v>
      </c>
      <c r="T33" s="150">
        <f t="shared" si="4"/>
        <v>0</v>
      </c>
      <c r="U33" s="150"/>
      <c r="V33" s="150"/>
      <c r="W33" s="150"/>
      <c r="X33" s="150"/>
      <c r="Y33" s="149">
        <f t="shared" si="12"/>
        <v>0</v>
      </c>
      <c r="Z33" s="149">
        <f t="shared" si="12"/>
        <v>0</v>
      </c>
      <c r="AA33" s="149">
        <f t="shared" si="12"/>
        <v>0</v>
      </c>
      <c r="AB33" s="150">
        <f t="shared" si="12"/>
        <v>0</v>
      </c>
    </row>
    <row r="34" spans="1:28" ht="54.95" customHeight="1">
      <c r="A34" s="68"/>
      <c r="B34" s="196"/>
      <c r="C34" s="96">
        <v>4000</v>
      </c>
      <c r="D34" s="151" t="s">
        <v>86</v>
      </c>
      <c r="E34" s="149">
        <v>0</v>
      </c>
      <c r="F34" s="149">
        <v>0</v>
      </c>
      <c r="G34" s="149">
        <v>0</v>
      </c>
      <c r="H34" s="150">
        <f t="shared" si="1"/>
        <v>0</v>
      </c>
      <c r="I34" s="149">
        <v>0</v>
      </c>
      <c r="J34" s="149">
        <v>0</v>
      </c>
      <c r="K34" s="149">
        <v>0</v>
      </c>
      <c r="L34" s="150">
        <f t="shared" si="2"/>
        <v>0</v>
      </c>
      <c r="M34" s="149">
        <v>0</v>
      </c>
      <c r="N34" s="149">
        <v>0</v>
      </c>
      <c r="O34" s="149">
        <v>0</v>
      </c>
      <c r="P34" s="150">
        <f t="shared" si="3"/>
        <v>0</v>
      </c>
      <c r="Q34" s="149">
        <v>0</v>
      </c>
      <c r="R34" s="149">
        <v>0</v>
      </c>
      <c r="S34" s="149">
        <v>0</v>
      </c>
      <c r="T34" s="150">
        <f t="shared" si="4"/>
        <v>0</v>
      </c>
      <c r="U34" s="150"/>
      <c r="V34" s="150"/>
      <c r="W34" s="150"/>
      <c r="X34" s="150"/>
      <c r="Y34" s="149">
        <f t="shared" si="12"/>
        <v>0</v>
      </c>
      <c r="Z34" s="149">
        <f t="shared" si="12"/>
        <v>0</v>
      </c>
      <c r="AA34" s="149">
        <f t="shared" si="12"/>
        <v>0</v>
      </c>
      <c r="AB34" s="150">
        <f t="shared" si="12"/>
        <v>0</v>
      </c>
    </row>
    <row r="35" spans="1:28" ht="49.5" customHeight="1">
      <c r="A35" s="68"/>
      <c r="B35" s="196"/>
      <c r="C35" s="96">
        <v>5000</v>
      </c>
      <c r="D35" s="148" t="s">
        <v>87</v>
      </c>
      <c r="E35" s="149">
        <v>40354500</v>
      </c>
      <c r="F35" s="149">
        <v>0</v>
      </c>
      <c r="G35" s="149">
        <v>0</v>
      </c>
      <c r="H35" s="150">
        <f t="shared" si="1"/>
        <v>40354500</v>
      </c>
      <c r="I35" s="149">
        <v>0</v>
      </c>
      <c r="J35" s="149">
        <v>0</v>
      </c>
      <c r="K35" s="149">
        <v>0</v>
      </c>
      <c r="L35" s="150">
        <f t="shared" si="2"/>
        <v>0</v>
      </c>
      <c r="M35" s="149">
        <v>0</v>
      </c>
      <c r="N35" s="149">
        <v>0</v>
      </c>
      <c r="O35" s="149">
        <v>0</v>
      </c>
      <c r="P35" s="150">
        <f t="shared" si="3"/>
        <v>0</v>
      </c>
      <c r="Q35" s="149">
        <v>36759800.880000003</v>
      </c>
      <c r="R35" s="149">
        <v>0</v>
      </c>
      <c r="S35" s="149">
        <v>0</v>
      </c>
      <c r="T35" s="150">
        <f t="shared" si="4"/>
        <v>36759800.880000003</v>
      </c>
      <c r="U35" s="150"/>
      <c r="V35" s="150"/>
      <c r="W35" s="150"/>
      <c r="X35" s="150"/>
      <c r="Y35" s="149">
        <f t="shared" si="12"/>
        <v>3594699.1199999973</v>
      </c>
      <c r="Z35" s="149">
        <f t="shared" si="12"/>
        <v>0</v>
      </c>
      <c r="AA35" s="149">
        <f t="shared" si="12"/>
        <v>0</v>
      </c>
      <c r="AB35" s="150">
        <f t="shared" si="12"/>
        <v>3594699.1199999973</v>
      </c>
    </row>
    <row r="36" spans="1:28" ht="41.25" customHeight="1">
      <c r="A36" s="68"/>
      <c r="B36" s="197"/>
      <c r="C36" s="96">
        <v>6000</v>
      </c>
      <c r="D36" s="151" t="s">
        <v>88</v>
      </c>
      <c r="E36" s="149">
        <v>0</v>
      </c>
      <c r="F36" s="149">
        <v>0</v>
      </c>
      <c r="G36" s="149">
        <v>0</v>
      </c>
      <c r="H36" s="150">
        <f t="shared" si="1"/>
        <v>0</v>
      </c>
      <c r="I36" s="149">
        <v>0</v>
      </c>
      <c r="J36" s="149">
        <v>0</v>
      </c>
      <c r="K36" s="149">
        <v>0</v>
      </c>
      <c r="L36" s="150">
        <f t="shared" si="2"/>
        <v>0</v>
      </c>
      <c r="M36" s="149">
        <v>0</v>
      </c>
      <c r="N36" s="149">
        <v>0</v>
      </c>
      <c r="O36" s="149">
        <v>0</v>
      </c>
      <c r="P36" s="150">
        <f t="shared" si="3"/>
        <v>0</v>
      </c>
      <c r="Q36" s="149">
        <v>0</v>
      </c>
      <c r="R36" s="149">
        <v>0</v>
      </c>
      <c r="S36" s="149">
        <v>0</v>
      </c>
      <c r="T36" s="150">
        <f t="shared" si="4"/>
        <v>0</v>
      </c>
      <c r="U36" s="150"/>
      <c r="V36" s="150"/>
      <c r="W36" s="150"/>
      <c r="X36" s="150"/>
      <c r="Y36" s="149">
        <f t="shared" si="12"/>
        <v>0</v>
      </c>
      <c r="Z36" s="149">
        <f t="shared" si="12"/>
        <v>0</v>
      </c>
      <c r="AA36" s="149">
        <f t="shared" si="12"/>
        <v>0</v>
      </c>
      <c r="AB36" s="150">
        <f t="shared" si="12"/>
        <v>0</v>
      </c>
    </row>
    <row r="37" spans="1:28" ht="6" hidden="1" customHeight="1">
      <c r="A37" s="68"/>
      <c r="B37" s="195">
        <v>5</v>
      </c>
      <c r="C37" s="85"/>
      <c r="D37" s="152" t="s">
        <v>109</v>
      </c>
      <c r="E37" s="153">
        <f>SUM(E38:E43)</f>
        <v>0</v>
      </c>
      <c r="F37" s="153">
        <f>SUM(F38:F43)</f>
        <v>0</v>
      </c>
      <c r="G37" s="153">
        <f t="shared" ref="G37:AA37" si="13">SUM(G38:G43)</f>
        <v>0</v>
      </c>
      <c r="H37" s="147">
        <f t="shared" si="1"/>
        <v>0</v>
      </c>
      <c r="I37" s="153">
        <f t="shared" si="13"/>
        <v>0</v>
      </c>
      <c r="J37" s="153">
        <f>SUM(J38:J43)</f>
        <v>0</v>
      </c>
      <c r="K37" s="153">
        <f t="shared" si="13"/>
        <v>0</v>
      </c>
      <c r="L37" s="147">
        <f t="shared" si="2"/>
        <v>0</v>
      </c>
      <c r="M37" s="153">
        <f t="shared" si="13"/>
        <v>0</v>
      </c>
      <c r="N37" s="153">
        <f>SUM(N38:N43)</f>
        <v>0</v>
      </c>
      <c r="O37" s="153">
        <f t="shared" si="13"/>
        <v>0</v>
      </c>
      <c r="P37" s="147">
        <f t="shared" si="3"/>
        <v>0</v>
      </c>
      <c r="Q37" s="153">
        <f t="shared" si="13"/>
        <v>0</v>
      </c>
      <c r="R37" s="153">
        <f>SUM(R38:R43)</f>
        <v>0</v>
      </c>
      <c r="S37" s="153">
        <f t="shared" si="13"/>
        <v>0</v>
      </c>
      <c r="T37" s="147">
        <f t="shared" si="4"/>
        <v>0</v>
      </c>
      <c r="U37" s="147"/>
      <c r="V37" s="147"/>
      <c r="W37" s="147"/>
      <c r="X37" s="147"/>
      <c r="Y37" s="153">
        <f t="shared" si="13"/>
        <v>0</v>
      </c>
      <c r="Z37" s="153">
        <f>SUM(Z38:Z43)</f>
        <v>0</v>
      </c>
      <c r="AA37" s="153">
        <f t="shared" si="13"/>
        <v>0</v>
      </c>
      <c r="AB37" s="147">
        <f>Y37+Z37+AA37</f>
        <v>0</v>
      </c>
    </row>
    <row r="38" spans="1:28" ht="49.5" hidden="1" customHeight="1">
      <c r="A38" s="68"/>
      <c r="B38" s="196"/>
      <c r="C38" s="96">
        <v>1000</v>
      </c>
      <c r="D38" s="151" t="s">
        <v>83</v>
      </c>
      <c r="E38" s="149">
        <v>0</v>
      </c>
      <c r="F38" s="149">
        <v>0</v>
      </c>
      <c r="G38" s="149">
        <v>0</v>
      </c>
      <c r="H38" s="150">
        <f t="shared" si="1"/>
        <v>0</v>
      </c>
      <c r="I38" s="149">
        <v>0</v>
      </c>
      <c r="J38" s="149">
        <v>0</v>
      </c>
      <c r="K38" s="149">
        <v>0</v>
      </c>
      <c r="L38" s="150">
        <f t="shared" si="2"/>
        <v>0</v>
      </c>
      <c r="M38" s="149">
        <v>0</v>
      </c>
      <c r="N38" s="149">
        <v>0</v>
      </c>
      <c r="O38" s="149">
        <v>0</v>
      </c>
      <c r="P38" s="150">
        <f t="shared" si="3"/>
        <v>0</v>
      </c>
      <c r="Q38" s="149">
        <v>0</v>
      </c>
      <c r="R38" s="149">
        <v>0</v>
      </c>
      <c r="S38" s="149">
        <v>0</v>
      </c>
      <c r="T38" s="150">
        <f t="shared" si="4"/>
        <v>0</v>
      </c>
      <c r="U38" s="150"/>
      <c r="V38" s="150"/>
      <c r="W38" s="150"/>
      <c r="X38" s="150"/>
      <c r="Y38" s="149">
        <f t="shared" ref="Y38:AA43" si="14">+E38-I38-M38-Q38-U38</f>
        <v>0</v>
      </c>
      <c r="Z38" s="149">
        <f t="shared" si="14"/>
        <v>0</v>
      </c>
      <c r="AA38" s="149">
        <f t="shared" si="14"/>
        <v>0</v>
      </c>
      <c r="AB38" s="150">
        <f t="shared" si="12"/>
        <v>0</v>
      </c>
    </row>
    <row r="39" spans="1:28" ht="49.5" hidden="1" customHeight="1">
      <c r="A39" s="68"/>
      <c r="B39" s="196"/>
      <c r="C39" s="96">
        <v>2000</v>
      </c>
      <c r="D39" s="151" t="s">
        <v>84</v>
      </c>
      <c r="E39" s="149">
        <v>0</v>
      </c>
      <c r="F39" s="149">
        <v>0</v>
      </c>
      <c r="G39" s="149">
        <v>0</v>
      </c>
      <c r="H39" s="150">
        <f t="shared" si="1"/>
        <v>0</v>
      </c>
      <c r="I39" s="149">
        <v>0</v>
      </c>
      <c r="J39" s="149">
        <v>0</v>
      </c>
      <c r="K39" s="149">
        <v>0</v>
      </c>
      <c r="L39" s="150">
        <f t="shared" si="2"/>
        <v>0</v>
      </c>
      <c r="M39" s="149">
        <v>0</v>
      </c>
      <c r="N39" s="149">
        <v>0</v>
      </c>
      <c r="O39" s="149">
        <v>0</v>
      </c>
      <c r="P39" s="150">
        <f t="shared" si="3"/>
        <v>0</v>
      </c>
      <c r="Q39" s="149">
        <v>0</v>
      </c>
      <c r="R39" s="149">
        <v>0</v>
      </c>
      <c r="S39" s="149">
        <v>0</v>
      </c>
      <c r="T39" s="150">
        <f t="shared" si="4"/>
        <v>0</v>
      </c>
      <c r="U39" s="150"/>
      <c r="V39" s="150"/>
      <c r="W39" s="150"/>
      <c r="X39" s="150"/>
      <c r="Y39" s="149">
        <f t="shared" si="14"/>
        <v>0</v>
      </c>
      <c r="Z39" s="149">
        <f t="shared" si="14"/>
        <v>0</v>
      </c>
      <c r="AA39" s="149">
        <f t="shared" si="14"/>
        <v>0</v>
      </c>
      <c r="AB39" s="150">
        <f t="shared" si="12"/>
        <v>0</v>
      </c>
    </row>
    <row r="40" spans="1:28" ht="49.5" hidden="1" customHeight="1">
      <c r="A40" s="68"/>
      <c r="B40" s="196"/>
      <c r="C40" s="96">
        <v>3000</v>
      </c>
      <c r="D40" s="151" t="s">
        <v>85</v>
      </c>
      <c r="E40" s="149">
        <v>0</v>
      </c>
      <c r="F40" s="149">
        <v>0</v>
      </c>
      <c r="G40" s="149">
        <v>0</v>
      </c>
      <c r="H40" s="150">
        <f t="shared" si="1"/>
        <v>0</v>
      </c>
      <c r="I40" s="149">
        <v>0</v>
      </c>
      <c r="J40" s="149">
        <v>0</v>
      </c>
      <c r="K40" s="149">
        <v>0</v>
      </c>
      <c r="L40" s="150">
        <f t="shared" si="2"/>
        <v>0</v>
      </c>
      <c r="M40" s="149">
        <v>0</v>
      </c>
      <c r="N40" s="149">
        <v>0</v>
      </c>
      <c r="O40" s="149">
        <v>0</v>
      </c>
      <c r="P40" s="150">
        <f t="shared" si="3"/>
        <v>0</v>
      </c>
      <c r="Q40" s="149">
        <v>0</v>
      </c>
      <c r="R40" s="149">
        <v>0</v>
      </c>
      <c r="S40" s="149">
        <v>0</v>
      </c>
      <c r="T40" s="150">
        <f t="shared" si="4"/>
        <v>0</v>
      </c>
      <c r="U40" s="150"/>
      <c r="V40" s="150"/>
      <c r="W40" s="150"/>
      <c r="X40" s="150"/>
      <c r="Y40" s="149">
        <f t="shared" si="14"/>
        <v>0</v>
      </c>
      <c r="Z40" s="149">
        <f t="shared" si="14"/>
        <v>0</v>
      </c>
      <c r="AA40" s="149">
        <f t="shared" si="14"/>
        <v>0</v>
      </c>
      <c r="AB40" s="150">
        <f t="shared" si="12"/>
        <v>0</v>
      </c>
    </row>
    <row r="41" spans="1:28" ht="54.75" hidden="1" customHeight="1">
      <c r="A41" s="68"/>
      <c r="B41" s="196"/>
      <c r="C41" s="96">
        <v>4000</v>
      </c>
      <c r="D41" s="151" t="s">
        <v>86</v>
      </c>
      <c r="E41" s="149">
        <v>0</v>
      </c>
      <c r="F41" s="149">
        <v>0</v>
      </c>
      <c r="G41" s="149">
        <v>0</v>
      </c>
      <c r="H41" s="150">
        <f t="shared" si="1"/>
        <v>0</v>
      </c>
      <c r="I41" s="149">
        <v>0</v>
      </c>
      <c r="J41" s="149">
        <v>0</v>
      </c>
      <c r="K41" s="149">
        <v>0</v>
      </c>
      <c r="L41" s="150">
        <f t="shared" si="2"/>
        <v>0</v>
      </c>
      <c r="M41" s="149">
        <v>0</v>
      </c>
      <c r="N41" s="149">
        <v>0</v>
      </c>
      <c r="O41" s="149">
        <v>0</v>
      </c>
      <c r="P41" s="150">
        <f t="shared" si="3"/>
        <v>0</v>
      </c>
      <c r="Q41" s="149">
        <v>0</v>
      </c>
      <c r="R41" s="149">
        <v>0</v>
      </c>
      <c r="S41" s="149">
        <v>0</v>
      </c>
      <c r="T41" s="150">
        <f t="shared" si="4"/>
        <v>0</v>
      </c>
      <c r="U41" s="150"/>
      <c r="V41" s="150"/>
      <c r="W41" s="150"/>
      <c r="X41" s="150"/>
      <c r="Y41" s="149">
        <f t="shared" si="14"/>
        <v>0</v>
      </c>
      <c r="Z41" s="149">
        <f t="shared" si="14"/>
        <v>0</v>
      </c>
      <c r="AA41" s="149">
        <f t="shared" si="14"/>
        <v>0</v>
      </c>
      <c r="AB41" s="150">
        <f t="shared" si="12"/>
        <v>0</v>
      </c>
    </row>
    <row r="42" spans="1:28" ht="49.5" hidden="1" customHeight="1">
      <c r="A42" s="68"/>
      <c r="B42" s="196"/>
      <c r="C42" s="96">
        <v>5000</v>
      </c>
      <c r="D42" s="151" t="s">
        <v>87</v>
      </c>
      <c r="E42" s="149">
        <v>0</v>
      </c>
      <c r="F42" s="149">
        <v>0</v>
      </c>
      <c r="G42" s="149">
        <v>0</v>
      </c>
      <c r="H42" s="150">
        <f t="shared" si="1"/>
        <v>0</v>
      </c>
      <c r="I42" s="149">
        <v>0</v>
      </c>
      <c r="J42" s="149">
        <v>0</v>
      </c>
      <c r="K42" s="149">
        <v>0</v>
      </c>
      <c r="L42" s="150">
        <f t="shared" si="2"/>
        <v>0</v>
      </c>
      <c r="M42" s="149">
        <v>0</v>
      </c>
      <c r="N42" s="149">
        <v>0</v>
      </c>
      <c r="O42" s="149">
        <v>0</v>
      </c>
      <c r="P42" s="150">
        <f t="shared" si="3"/>
        <v>0</v>
      </c>
      <c r="Q42" s="149">
        <v>0</v>
      </c>
      <c r="R42" s="149">
        <v>0</v>
      </c>
      <c r="S42" s="149">
        <v>0</v>
      </c>
      <c r="T42" s="150">
        <f t="shared" si="4"/>
        <v>0</v>
      </c>
      <c r="U42" s="150"/>
      <c r="V42" s="150"/>
      <c r="W42" s="150"/>
      <c r="X42" s="150"/>
      <c r="Y42" s="149">
        <f t="shared" si="14"/>
        <v>0</v>
      </c>
      <c r="Z42" s="149">
        <f t="shared" si="14"/>
        <v>0</v>
      </c>
      <c r="AA42" s="149">
        <f t="shared" si="14"/>
        <v>0</v>
      </c>
      <c r="AB42" s="150">
        <f t="shared" si="12"/>
        <v>0</v>
      </c>
    </row>
    <row r="43" spans="1:28" ht="49.5" hidden="1" customHeight="1">
      <c r="A43" s="68"/>
      <c r="B43" s="197"/>
      <c r="C43" s="96">
        <v>6000</v>
      </c>
      <c r="D43" s="151" t="s">
        <v>88</v>
      </c>
      <c r="E43" s="149">
        <v>0</v>
      </c>
      <c r="F43" s="149">
        <v>0</v>
      </c>
      <c r="G43" s="149">
        <v>0</v>
      </c>
      <c r="H43" s="150">
        <f t="shared" si="1"/>
        <v>0</v>
      </c>
      <c r="I43" s="149">
        <v>0</v>
      </c>
      <c r="J43" s="149">
        <v>0</v>
      </c>
      <c r="K43" s="149">
        <v>0</v>
      </c>
      <c r="L43" s="150">
        <f t="shared" si="2"/>
        <v>0</v>
      </c>
      <c r="M43" s="149">
        <v>0</v>
      </c>
      <c r="N43" s="149">
        <v>0</v>
      </c>
      <c r="O43" s="149">
        <v>0</v>
      </c>
      <c r="P43" s="150">
        <f t="shared" si="3"/>
        <v>0</v>
      </c>
      <c r="Q43" s="149">
        <v>0</v>
      </c>
      <c r="R43" s="149">
        <v>0</v>
      </c>
      <c r="S43" s="149">
        <v>0</v>
      </c>
      <c r="T43" s="150">
        <f t="shared" si="4"/>
        <v>0</v>
      </c>
      <c r="U43" s="150"/>
      <c r="V43" s="150"/>
      <c r="W43" s="150"/>
      <c r="X43" s="150"/>
      <c r="Y43" s="149">
        <f t="shared" si="14"/>
        <v>0</v>
      </c>
      <c r="Z43" s="149">
        <f t="shared" si="14"/>
        <v>0</v>
      </c>
      <c r="AA43" s="149">
        <f t="shared" si="14"/>
        <v>0</v>
      </c>
      <c r="AB43" s="150">
        <f t="shared" si="12"/>
        <v>0</v>
      </c>
    </row>
    <row r="44" spans="1:28" ht="3.75" hidden="1" customHeight="1">
      <c r="A44" s="68"/>
      <c r="B44" s="195">
        <v>6</v>
      </c>
      <c r="C44" s="85"/>
      <c r="D44" s="152" t="s">
        <v>110</v>
      </c>
      <c r="E44" s="153">
        <f>SUM(E45:E50)</f>
        <v>0</v>
      </c>
      <c r="F44" s="153">
        <f>SUM(F45:F50)</f>
        <v>0</v>
      </c>
      <c r="G44" s="153">
        <f t="shared" ref="G44:AA44" si="15">SUM(G45:G50)</f>
        <v>0</v>
      </c>
      <c r="H44" s="147">
        <f t="shared" si="1"/>
        <v>0</v>
      </c>
      <c r="I44" s="153">
        <f t="shared" si="15"/>
        <v>0</v>
      </c>
      <c r="J44" s="153">
        <f>SUM(J45:J50)</f>
        <v>0</v>
      </c>
      <c r="K44" s="153">
        <f t="shared" si="15"/>
        <v>0</v>
      </c>
      <c r="L44" s="147">
        <f t="shared" si="2"/>
        <v>0</v>
      </c>
      <c r="M44" s="153">
        <f t="shared" si="15"/>
        <v>0</v>
      </c>
      <c r="N44" s="153">
        <f>SUM(N45:N50)</f>
        <v>0</v>
      </c>
      <c r="O44" s="153">
        <f t="shared" si="15"/>
        <v>0</v>
      </c>
      <c r="P44" s="147">
        <f t="shared" si="3"/>
        <v>0</v>
      </c>
      <c r="Q44" s="153">
        <f t="shared" si="15"/>
        <v>0</v>
      </c>
      <c r="R44" s="153">
        <f>SUM(R45:R50)</f>
        <v>0</v>
      </c>
      <c r="S44" s="153">
        <f t="shared" si="15"/>
        <v>0</v>
      </c>
      <c r="T44" s="147">
        <f t="shared" si="4"/>
        <v>0</v>
      </c>
      <c r="U44" s="147"/>
      <c r="V44" s="147"/>
      <c r="W44" s="147"/>
      <c r="X44" s="147"/>
      <c r="Y44" s="153">
        <f t="shared" si="15"/>
        <v>0</v>
      </c>
      <c r="Z44" s="153">
        <f>SUM(Z45:Z50)</f>
        <v>0</v>
      </c>
      <c r="AA44" s="153">
        <f t="shared" si="15"/>
        <v>0</v>
      </c>
      <c r="AB44" s="147">
        <f>Y44+Z44+AA44</f>
        <v>0</v>
      </c>
    </row>
    <row r="45" spans="1:28" ht="49.5" hidden="1" customHeight="1">
      <c r="A45" s="68"/>
      <c r="B45" s="196"/>
      <c r="C45" s="96">
        <v>1000</v>
      </c>
      <c r="D45" s="151" t="s">
        <v>83</v>
      </c>
      <c r="E45" s="149">
        <v>0</v>
      </c>
      <c r="F45" s="149">
        <v>0</v>
      </c>
      <c r="G45" s="149">
        <v>0</v>
      </c>
      <c r="H45" s="150">
        <f t="shared" si="1"/>
        <v>0</v>
      </c>
      <c r="I45" s="149">
        <v>0</v>
      </c>
      <c r="J45" s="149">
        <v>0</v>
      </c>
      <c r="K45" s="149">
        <v>0</v>
      </c>
      <c r="L45" s="150">
        <f t="shared" si="2"/>
        <v>0</v>
      </c>
      <c r="M45" s="149">
        <v>0</v>
      </c>
      <c r="N45" s="149">
        <v>0</v>
      </c>
      <c r="O45" s="149">
        <v>0</v>
      </c>
      <c r="P45" s="150">
        <f t="shared" si="3"/>
        <v>0</v>
      </c>
      <c r="Q45" s="149">
        <v>0</v>
      </c>
      <c r="R45" s="149">
        <v>0</v>
      </c>
      <c r="S45" s="149">
        <v>0</v>
      </c>
      <c r="T45" s="150">
        <f t="shared" si="4"/>
        <v>0</v>
      </c>
      <c r="U45" s="150"/>
      <c r="V45" s="150"/>
      <c r="W45" s="150"/>
      <c r="X45" s="150"/>
      <c r="Y45" s="149">
        <f t="shared" ref="Y45:AB60" si="16">+E45-I45-M45-Q45-U45</f>
        <v>0</v>
      </c>
      <c r="Z45" s="149">
        <f t="shared" si="16"/>
        <v>0</v>
      </c>
      <c r="AA45" s="149">
        <f t="shared" si="16"/>
        <v>0</v>
      </c>
      <c r="AB45" s="150">
        <f t="shared" si="12"/>
        <v>0</v>
      </c>
    </row>
    <row r="46" spans="1:28" ht="49.5" hidden="1" customHeight="1">
      <c r="A46" s="68"/>
      <c r="B46" s="196"/>
      <c r="C46" s="96">
        <v>2000</v>
      </c>
      <c r="D46" s="151" t="s">
        <v>84</v>
      </c>
      <c r="E46" s="149">
        <v>0</v>
      </c>
      <c r="F46" s="149">
        <v>0</v>
      </c>
      <c r="G46" s="149">
        <v>0</v>
      </c>
      <c r="H46" s="150">
        <f t="shared" si="1"/>
        <v>0</v>
      </c>
      <c r="I46" s="149">
        <v>0</v>
      </c>
      <c r="J46" s="149">
        <v>0</v>
      </c>
      <c r="K46" s="149">
        <v>0</v>
      </c>
      <c r="L46" s="150">
        <f t="shared" si="2"/>
        <v>0</v>
      </c>
      <c r="M46" s="149">
        <v>0</v>
      </c>
      <c r="N46" s="149">
        <v>0</v>
      </c>
      <c r="O46" s="149">
        <v>0</v>
      </c>
      <c r="P46" s="150">
        <f t="shared" si="3"/>
        <v>0</v>
      </c>
      <c r="Q46" s="149">
        <v>0</v>
      </c>
      <c r="R46" s="149">
        <v>0</v>
      </c>
      <c r="S46" s="149">
        <v>0</v>
      </c>
      <c r="T46" s="150">
        <f t="shared" si="4"/>
        <v>0</v>
      </c>
      <c r="U46" s="150"/>
      <c r="V46" s="150"/>
      <c r="W46" s="150"/>
      <c r="X46" s="150"/>
      <c r="Y46" s="149">
        <f t="shared" si="16"/>
        <v>0</v>
      </c>
      <c r="Z46" s="149">
        <f t="shared" si="16"/>
        <v>0</v>
      </c>
      <c r="AA46" s="149">
        <f t="shared" si="16"/>
        <v>0</v>
      </c>
      <c r="AB46" s="150">
        <f t="shared" si="12"/>
        <v>0</v>
      </c>
    </row>
    <row r="47" spans="1:28" ht="49.5" hidden="1" customHeight="1">
      <c r="A47" s="68"/>
      <c r="B47" s="196"/>
      <c r="C47" s="96">
        <v>3000</v>
      </c>
      <c r="D47" s="151" t="s">
        <v>85</v>
      </c>
      <c r="E47" s="149">
        <v>0</v>
      </c>
      <c r="F47" s="149">
        <v>0</v>
      </c>
      <c r="G47" s="149">
        <v>0</v>
      </c>
      <c r="H47" s="150">
        <f t="shared" si="1"/>
        <v>0</v>
      </c>
      <c r="I47" s="149">
        <v>0</v>
      </c>
      <c r="J47" s="149">
        <v>0</v>
      </c>
      <c r="K47" s="149">
        <v>0</v>
      </c>
      <c r="L47" s="150">
        <f t="shared" si="2"/>
        <v>0</v>
      </c>
      <c r="M47" s="149">
        <v>0</v>
      </c>
      <c r="N47" s="149">
        <v>0</v>
      </c>
      <c r="O47" s="149">
        <v>0</v>
      </c>
      <c r="P47" s="150">
        <f t="shared" si="3"/>
        <v>0</v>
      </c>
      <c r="Q47" s="149">
        <v>0</v>
      </c>
      <c r="R47" s="149">
        <v>0</v>
      </c>
      <c r="S47" s="149">
        <v>0</v>
      </c>
      <c r="T47" s="150">
        <f t="shared" si="4"/>
        <v>0</v>
      </c>
      <c r="U47" s="150"/>
      <c r="V47" s="150"/>
      <c r="W47" s="150"/>
      <c r="X47" s="150"/>
      <c r="Y47" s="149">
        <f t="shared" si="16"/>
        <v>0</v>
      </c>
      <c r="Z47" s="149">
        <f t="shared" si="16"/>
        <v>0</v>
      </c>
      <c r="AA47" s="149">
        <f t="shared" si="16"/>
        <v>0</v>
      </c>
      <c r="AB47" s="150">
        <f t="shared" si="16"/>
        <v>0</v>
      </c>
    </row>
    <row r="48" spans="1:28" ht="54.75" hidden="1" customHeight="1">
      <c r="A48" s="68"/>
      <c r="B48" s="196"/>
      <c r="C48" s="96">
        <v>4000</v>
      </c>
      <c r="D48" s="151" t="s">
        <v>86</v>
      </c>
      <c r="E48" s="149">
        <v>0</v>
      </c>
      <c r="F48" s="149">
        <v>0</v>
      </c>
      <c r="G48" s="149">
        <v>0</v>
      </c>
      <c r="H48" s="150">
        <f t="shared" si="1"/>
        <v>0</v>
      </c>
      <c r="I48" s="149">
        <v>0</v>
      </c>
      <c r="J48" s="149">
        <v>0</v>
      </c>
      <c r="K48" s="149">
        <v>0</v>
      </c>
      <c r="L48" s="150">
        <f t="shared" si="2"/>
        <v>0</v>
      </c>
      <c r="M48" s="149">
        <v>0</v>
      </c>
      <c r="N48" s="149">
        <v>0</v>
      </c>
      <c r="O48" s="149">
        <v>0</v>
      </c>
      <c r="P48" s="150">
        <f t="shared" si="3"/>
        <v>0</v>
      </c>
      <c r="Q48" s="149">
        <v>0</v>
      </c>
      <c r="R48" s="149">
        <v>0</v>
      </c>
      <c r="S48" s="149">
        <v>0</v>
      </c>
      <c r="T48" s="150">
        <f t="shared" si="4"/>
        <v>0</v>
      </c>
      <c r="U48" s="150"/>
      <c r="V48" s="150"/>
      <c r="W48" s="150"/>
      <c r="X48" s="150"/>
      <c r="Y48" s="149">
        <f t="shared" si="16"/>
        <v>0</v>
      </c>
      <c r="Z48" s="149">
        <f t="shared" si="16"/>
        <v>0</v>
      </c>
      <c r="AA48" s="149">
        <f t="shared" si="16"/>
        <v>0</v>
      </c>
      <c r="AB48" s="150">
        <f t="shared" si="16"/>
        <v>0</v>
      </c>
    </row>
    <row r="49" spans="1:28" ht="49.5" hidden="1" customHeight="1">
      <c r="A49" s="68"/>
      <c r="B49" s="196"/>
      <c r="C49" s="96">
        <v>5000</v>
      </c>
      <c r="D49" s="151" t="s">
        <v>87</v>
      </c>
      <c r="E49" s="149">
        <v>0</v>
      </c>
      <c r="F49" s="149">
        <v>0</v>
      </c>
      <c r="G49" s="149">
        <v>0</v>
      </c>
      <c r="H49" s="150">
        <f t="shared" si="1"/>
        <v>0</v>
      </c>
      <c r="I49" s="149">
        <v>0</v>
      </c>
      <c r="J49" s="149">
        <v>0</v>
      </c>
      <c r="K49" s="149">
        <v>0</v>
      </c>
      <c r="L49" s="150">
        <f t="shared" si="2"/>
        <v>0</v>
      </c>
      <c r="M49" s="149">
        <v>0</v>
      </c>
      <c r="N49" s="149">
        <v>0</v>
      </c>
      <c r="O49" s="149">
        <v>0</v>
      </c>
      <c r="P49" s="150">
        <f t="shared" si="3"/>
        <v>0</v>
      </c>
      <c r="Q49" s="149">
        <v>0</v>
      </c>
      <c r="R49" s="149">
        <v>0</v>
      </c>
      <c r="S49" s="149">
        <v>0</v>
      </c>
      <c r="T49" s="150">
        <f t="shared" si="4"/>
        <v>0</v>
      </c>
      <c r="U49" s="150"/>
      <c r="V49" s="150"/>
      <c r="W49" s="150"/>
      <c r="X49" s="150"/>
      <c r="Y49" s="149">
        <f t="shared" si="16"/>
        <v>0</v>
      </c>
      <c r="Z49" s="149">
        <f t="shared" si="16"/>
        <v>0</v>
      </c>
      <c r="AA49" s="149">
        <f t="shared" si="16"/>
        <v>0</v>
      </c>
      <c r="AB49" s="150">
        <f t="shared" si="16"/>
        <v>0</v>
      </c>
    </row>
    <row r="50" spans="1:28" ht="49.5" hidden="1" customHeight="1">
      <c r="A50" s="68"/>
      <c r="B50" s="197"/>
      <c r="C50" s="96">
        <v>6000</v>
      </c>
      <c r="D50" s="151" t="s">
        <v>88</v>
      </c>
      <c r="E50" s="149">
        <v>0</v>
      </c>
      <c r="F50" s="149">
        <v>0</v>
      </c>
      <c r="G50" s="149">
        <v>0</v>
      </c>
      <c r="H50" s="150">
        <f t="shared" si="1"/>
        <v>0</v>
      </c>
      <c r="I50" s="149">
        <v>0</v>
      </c>
      <c r="J50" s="149">
        <v>0</v>
      </c>
      <c r="K50" s="149">
        <v>0</v>
      </c>
      <c r="L50" s="150">
        <f t="shared" si="2"/>
        <v>0</v>
      </c>
      <c r="M50" s="149">
        <v>0</v>
      </c>
      <c r="N50" s="149">
        <v>0</v>
      </c>
      <c r="O50" s="149">
        <v>0</v>
      </c>
      <c r="P50" s="150">
        <f t="shared" si="3"/>
        <v>0</v>
      </c>
      <c r="Q50" s="149">
        <v>0</v>
      </c>
      <c r="R50" s="149">
        <v>0</v>
      </c>
      <c r="S50" s="149">
        <v>0</v>
      </c>
      <c r="T50" s="150">
        <f t="shared" si="4"/>
        <v>0</v>
      </c>
      <c r="U50" s="150"/>
      <c r="V50" s="150"/>
      <c r="W50" s="150"/>
      <c r="X50" s="150"/>
      <c r="Y50" s="149">
        <f t="shared" si="16"/>
        <v>0</v>
      </c>
      <c r="Z50" s="149">
        <f t="shared" si="16"/>
        <v>0</v>
      </c>
      <c r="AA50" s="149">
        <f t="shared" si="16"/>
        <v>0</v>
      </c>
      <c r="AB50" s="150">
        <f t="shared" si="16"/>
        <v>0</v>
      </c>
    </row>
    <row r="51" spans="1:28" ht="64.5" hidden="1" customHeight="1">
      <c r="A51" s="68"/>
      <c r="B51" s="195">
        <v>7</v>
      </c>
      <c r="C51" s="85"/>
      <c r="D51" s="158" t="s">
        <v>94</v>
      </c>
      <c r="E51" s="153">
        <f>SUM(E52:E57)</f>
        <v>0</v>
      </c>
      <c r="F51" s="153">
        <f>SUM(F52:F57)</f>
        <v>0</v>
      </c>
      <c r="G51" s="153">
        <f t="shared" ref="G51:AA51" si="17">SUM(G52:G57)</f>
        <v>0</v>
      </c>
      <c r="H51" s="147">
        <f t="shared" si="1"/>
        <v>0</v>
      </c>
      <c r="I51" s="153">
        <f t="shared" si="17"/>
        <v>0</v>
      </c>
      <c r="J51" s="153">
        <f>SUM(J52:J57)</f>
        <v>0</v>
      </c>
      <c r="K51" s="153">
        <f t="shared" si="17"/>
        <v>0</v>
      </c>
      <c r="L51" s="147">
        <f t="shared" si="2"/>
        <v>0</v>
      </c>
      <c r="M51" s="153">
        <f t="shared" si="17"/>
        <v>0</v>
      </c>
      <c r="N51" s="153">
        <f>SUM(N52:N57)</f>
        <v>0</v>
      </c>
      <c r="O51" s="153">
        <f t="shared" si="17"/>
        <v>0</v>
      </c>
      <c r="P51" s="147">
        <f t="shared" si="3"/>
        <v>0</v>
      </c>
      <c r="Q51" s="153">
        <f t="shared" si="17"/>
        <v>0</v>
      </c>
      <c r="R51" s="153">
        <f>SUM(R52:R57)</f>
        <v>0</v>
      </c>
      <c r="S51" s="153">
        <f t="shared" si="17"/>
        <v>0</v>
      </c>
      <c r="T51" s="147">
        <f t="shared" si="4"/>
        <v>0</v>
      </c>
      <c r="U51" s="147"/>
      <c r="V51" s="147"/>
      <c r="W51" s="147"/>
      <c r="X51" s="147"/>
      <c r="Y51" s="153">
        <f t="shared" si="17"/>
        <v>0</v>
      </c>
      <c r="Z51" s="153">
        <f>SUM(Z52:Z57)</f>
        <v>0</v>
      </c>
      <c r="AA51" s="153">
        <f t="shared" si="17"/>
        <v>0</v>
      </c>
      <c r="AB51" s="147">
        <f>Y51+Z51+AA51</f>
        <v>0</v>
      </c>
    </row>
    <row r="52" spans="1:28" ht="49.5" hidden="1" customHeight="1">
      <c r="A52" s="68"/>
      <c r="B52" s="196"/>
      <c r="C52" s="96">
        <v>1000</v>
      </c>
      <c r="D52" s="151" t="s">
        <v>83</v>
      </c>
      <c r="E52" s="149">
        <v>0</v>
      </c>
      <c r="F52" s="149">
        <v>0</v>
      </c>
      <c r="G52" s="149">
        <v>0</v>
      </c>
      <c r="H52" s="150">
        <f t="shared" si="1"/>
        <v>0</v>
      </c>
      <c r="I52" s="149">
        <v>0</v>
      </c>
      <c r="J52" s="149">
        <v>0</v>
      </c>
      <c r="K52" s="149">
        <v>0</v>
      </c>
      <c r="L52" s="150">
        <f t="shared" si="2"/>
        <v>0</v>
      </c>
      <c r="M52" s="149">
        <v>0</v>
      </c>
      <c r="N52" s="149">
        <v>0</v>
      </c>
      <c r="O52" s="149">
        <v>0</v>
      </c>
      <c r="P52" s="150">
        <f t="shared" si="3"/>
        <v>0</v>
      </c>
      <c r="Q52" s="149">
        <v>0</v>
      </c>
      <c r="R52" s="149">
        <v>0</v>
      </c>
      <c r="S52" s="149">
        <v>0</v>
      </c>
      <c r="T52" s="150">
        <f t="shared" si="4"/>
        <v>0</v>
      </c>
      <c r="U52" s="150"/>
      <c r="V52" s="150"/>
      <c r="W52" s="150"/>
      <c r="X52" s="150"/>
      <c r="Y52" s="149">
        <f t="shared" ref="Y52:AA57" si="18">+E52-I52-M52-Q52-U52</f>
        <v>0</v>
      </c>
      <c r="Z52" s="149">
        <f t="shared" si="18"/>
        <v>0</v>
      </c>
      <c r="AA52" s="149">
        <f t="shared" si="18"/>
        <v>0</v>
      </c>
      <c r="AB52" s="150">
        <f t="shared" si="16"/>
        <v>0</v>
      </c>
    </row>
    <row r="53" spans="1:28" ht="49.5" hidden="1" customHeight="1">
      <c r="A53" s="68"/>
      <c r="B53" s="196"/>
      <c r="C53" s="96">
        <v>2000</v>
      </c>
      <c r="D53" s="151" t="s">
        <v>84</v>
      </c>
      <c r="E53" s="149">
        <v>0</v>
      </c>
      <c r="F53" s="149">
        <v>0</v>
      </c>
      <c r="G53" s="149">
        <v>0</v>
      </c>
      <c r="H53" s="150">
        <f t="shared" si="1"/>
        <v>0</v>
      </c>
      <c r="I53" s="149">
        <v>0</v>
      </c>
      <c r="J53" s="149">
        <v>0</v>
      </c>
      <c r="K53" s="149">
        <v>0</v>
      </c>
      <c r="L53" s="150">
        <f t="shared" si="2"/>
        <v>0</v>
      </c>
      <c r="M53" s="149">
        <v>0</v>
      </c>
      <c r="N53" s="149">
        <v>0</v>
      </c>
      <c r="O53" s="149">
        <v>0</v>
      </c>
      <c r="P53" s="150">
        <f t="shared" si="3"/>
        <v>0</v>
      </c>
      <c r="Q53" s="149">
        <v>0</v>
      </c>
      <c r="R53" s="149">
        <v>0</v>
      </c>
      <c r="S53" s="149">
        <v>0</v>
      </c>
      <c r="T53" s="150">
        <f t="shared" si="4"/>
        <v>0</v>
      </c>
      <c r="U53" s="150"/>
      <c r="V53" s="150"/>
      <c r="W53" s="150"/>
      <c r="X53" s="150"/>
      <c r="Y53" s="149">
        <f t="shared" si="18"/>
        <v>0</v>
      </c>
      <c r="Z53" s="149">
        <f t="shared" si="18"/>
        <v>0</v>
      </c>
      <c r="AA53" s="149">
        <f t="shared" si="18"/>
        <v>0</v>
      </c>
      <c r="AB53" s="150">
        <f t="shared" si="16"/>
        <v>0</v>
      </c>
    </row>
    <row r="54" spans="1:28" ht="49.5" hidden="1" customHeight="1">
      <c r="A54" s="68"/>
      <c r="B54" s="196"/>
      <c r="C54" s="96">
        <v>3000</v>
      </c>
      <c r="D54" s="151" t="s">
        <v>85</v>
      </c>
      <c r="E54" s="149">
        <v>0</v>
      </c>
      <c r="F54" s="149">
        <v>0</v>
      </c>
      <c r="G54" s="149">
        <v>0</v>
      </c>
      <c r="H54" s="150">
        <f t="shared" si="1"/>
        <v>0</v>
      </c>
      <c r="I54" s="149">
        <v>0</v>
      </c>
      <c r="J54" s="149">
        <v>0</v>
      </c>
      <c r="K54" s="149">
        <v>0</v>
      </c>
      <c r="L54" s="150">
        <f t="shared" si="2"/>
        <v>0</v>
      </c>
      <c r="M54" s="149">
        <v>0</v>
      </c>
      <c r="N54" s="149">
        <v>0</v>
      </c>
      <c r="O54" s="149">
        <v>0</v>
      </c>
      <c r="P54" s="150">
        <f t="shared" si="3"/>
        <v>0</v>
      </c>
      <c r="Q54" s="149">
        <v>0</v>
      </c>
      <c r="R54" s="149">
        <v>0</v>
      </c>
      <c r="S54" s="149">
        <v>0</v>
      </c>
      <c r="T54" s="150">
        <f t="shared" si="4"/>
        <v>0</v>
      </c>
      <c r="U54" s="150"/>
      <c r="V54" s="150"/>
      <c r="W54" s="150"/>
      <c r="X54" s="150"/>
      <c r="Y54" s="149">
        <f t="shared" si="18"/>
        <v>0</v>
      </c>
      <c r="Z54" s="149">
        <f t="shared" si="18"/>
        <v>0</v>
      </c>
      <c r="AA54" s="149">
        <f t="shared" si="18"/>
        <v>0</v>
      </c>
      <c r="AB54" s="150">
        <f t="shared" si="16"/>
        <v>0</v>
      </c>
    </row>
    <row r="55" spans="1:28" ht="54.75" hidden="1" customHeight="1">
      <c r="A55" s="68"/>
      <c r="B55" s="196"/>
      <c r="C55" s="96">
        <v>4000</v>
      </c>
      <c r="D55" s="151" t="s">
        <v>86</v>
      </c>
      <c r="E55" s="149">
        <v>0</v>
      </c>
      <c r="F55" s="149">
        <v>0</v>
      </c>
      <c r="G55" s="149">
        <v>0</v>
      </c>
      <c r="H55" s="150">
        <f t="shared" si="1"/>
        <v>0</v>
      </c>
      <c r="I55" s="149">
        <v>0</v>
      </c>
      <c r="J55" s="149">
        <v>0</v>
      </c>
      <c r="K55" s="149">
        <v>0</v>
      </c>
      <c r="L55" s="150">
        <f t="shared" si="2"/>
        <v>0</v>
      </c>
      <c r="M55" s="149">
        <v>0</v>
      </c>
      <c r="N55" s="149">
        <v>0</v>
      </c>
      <c r="O55" s="149">
        <v>0</v>
      </c>
      <c r="P55" s="150">
        <f t="shared" si="3"/>
        <v>0</v>
      </c>
      <c r="Q55" s="149">
        <v>0</v>
      </c>
      <c r="R55" s="149">
        <v>0</v>
      </c>
      <c r="S55" s="149">
        <v>0</v>
      </c>
      <c r="T55" s="150">
        <f t="shared" si="4"/>
        <v>0</v>
      </c>
      <c r="U55" s="150"/>
      <c r="V55" s="150"/>
      <c r="W55" s="150"/>
      <c r="X55" s="150"/>
      <c r="Y55" s="149">
        <f t="shared" si="18"/>
        <v>0</v>
      </c>
      <c r="Z55" s="149">
        <f t="shared" si="18"/>
        <v>0</v>
      </c>
      <c r="AA55" s="149">
        <f t="shared" si="18"/>
        <v>0</v>
      </c>
      <c r="AB55" s="150">
        <f t="shared" si="16"/>
        <v>0</v>
      </c>
    </row>
    <row r="56" spans="1:28" ht="49.5" hidden="1" customHeight="1">
      <c r="A56" s="68"/>
      <c r="B56" s="196"/>
      <c r="C56" s="96">
        <v>5000</v>
      </c>
      <c r="D56" s="151" t="s">
        <v>87</v>
      </c>
      <c r="E56" s="149">
        <v>0</v>
      </c>
      <c r="F56" s="149">
        <v>0</v>
      </c>
      <c r="G56" s="149">
        <v>0</v>
      </c>
      <c r="H56" s="150">
        <f t="shared" si="1"/>
        <v>0</v>
      </c>
      <c r="I56" s="149">
        <v>0</v>
      </c>
      <c r="J56" s="149">
        <v>0</v>
      </c>
      <c r="K56" s="149">
        <v>0</v>
      </c>
      <c r="L56" s="150">
        <f t="shared" si="2"/>
        <v>0</v>
      </c>
      <c r="M56" s="149">
        <v>0</v>
      </c>
      <c r="N56" s="149">
        <v>0</v>
      </c>
      <c r="O56" s="149">
        <v>0</v>
      </c>
      <c r="P56" s="150">
        <f t="shared" si="3"/>
        <v>0</v>
      </c>
      <c r="Q56" s="149">
        <v>0</v>
      </c>
      <c r="R56" s="149">
        <v>0</v>
      </c>
      <c r="S56" s="149">
        <v>0</v>
      </c>
      <c r="T56" s="150">
        <f t="shared" si="4"/>
        <v>0</v>
      </c>
      <c r="U56" s="150"/>
      <c r="V56" s="150"/>
      <c r="W56" s="150"/>
      <c r="X56" s="150"/>
      <c r="Y56" s="149">
        <f t="shared" si="18"/>
        <v>0</v>
      </c>
      <c r="Z56" s="149">
        <f t="shared" si="18"/>
        <v>0</v>
      </c>
      <c r="AA56" s="149">
        <f t="shared" si="18"/>
        <v>0</v>
      </c>
      <c r="AB56" s="150">
        <f t="shared" si="16"/>
        <v>0</v>
      </c>
    </row>
    <row r="57" spans="1:28" ht="49.5" hidden="1" customHeight="1">
      <c r="A57" s="68"/>
      <c r="B57" s="197"/>
      <c r="C57" s="96">
        <v>6000</v>
      </c>
      <c r="D57" s="151" t="s">
        <v>88</v>
      </c>
      <c r="E57" s="149">
        <v>0</v>
      </c>
      <c r="F57" s="149">
        <v>0</v>
      </c>
      <c r="G57" s="149">
        <v>0</v>
      </c>
      <c r="H57" s="150">
        <f t="shared" si="1"/>
        <v>0</v>
      </c>
      <c r="I57" s="149">
        <v>0</v>
      </c>
      <c r="J57" s="149">
        <v>0</v>
      </c>
      <c r="K57" s="149">
        <v>0</v>
      </c>
      <c r="L57" s="150">
        <f t="shared" si="2"/>
        <v>0</v>
      </c>
      <c r="M57" s="149">
        <v>0</v>
      </c>
      <c r="N57" s="149">
        <v>0</v>
      </c>
      <c r="O57" s="149">
        <v>0</v>
      </c>
      <c r="P57" s="150">
        <f t="shared" si="3"/>
        <v>0</v>
      </c>
      <c r="Q57" s="149">
        <v>0</v>
      </c>
      <c r="R57" s="149">
        <v>0</v>
      </c>
      <c r="S57" s="149">
        <v>0</v>
      </c>
      <c r="T57" s="150">
        <f t="shared" si="4"/>
        <v>0</v>
      </c>
      <c r="U57" s="150"/>
      <c r="V57" s="150"/>
      <c r="W57" s="150"/>
      <c r="X57" s="150"/>
      <c r="Y57" s="149">
        <f t="shared" si="18"/>
        <v>0</v>
      </c>
      <c r="Z57" s="149">
        <f t="shared" si="18"/>
        <v>0</v>
      </c>
      <c r="AA57" s="149">
        <f t="shared" si="18"/>
        <v>0</v>
      </c>
      <c r="AB57" s="150">
        <f t="shared" si="16"/>
        <v>0</v>
      </c>
    </row>
    <row r="58" spans="1:28" ht="64.5" customHeight="1">
      <c r="A58" s="68"/>
      <c r="B58" s="195">
        <v>8</v>
      </c>
      <c r="C58" s="85"/>
      <c r="D58" s="158" t="s">
        <v>111</v>
      </c>
      <c r="E58" s="153">
        <f>SUM(E59:E64)</f>
        <v>13000000</v>
      </c>
      <c r="F58" s="153">
        <f>SUM(F59:F64)</f>
        <v>0</v>
      </c>
      <c r="G58" s="153">
        <f t="shared" ref="G58:AA58" si="19">SUM(G59:G64)</f>
        <v>0</v>
      </c>
      <c r="H58" s="147">
        <f t="shared" si="1"/>
        <v>13000000</v>
      </c>
      <c r="I58" s="153">
        <f t="shared" si="19"/>
        <v>0</v>
      </c>
      <c r="J58" s="153">
        <f>SUM(J59:J64)</f>
        <v>0</v>
      </c>
      <c r="K58" s="153">
        <f t="shared" si="19"/>
        <v>0</v>
      </c>
      <c r="L58" s="147">
        <f t="shared" si="2"/>
        <v>0</v>
      </c>
      <c r="M58" s="153">
        <f t="shared" si="19"/>
        <v>0</v>
      </c>
      <c r="N58" s="153">
        <f>SUM(N59:N64)</f>
        <v>0</v>
      </c>
      <c r="O58" s="153">
        <f t="shared" si="19"/>
        <v>0</v>
      </c>
      <c r="P58" s="147">
        <f t="shared" si="3"/>
        <v>0</v>
      </c>
      <c r="Q58" s="153">
        <f t="shared" si="19"/>
        <v>13000000</v>
      </c>
      <c r="R58" s="153">
        <f>SUM(R59:R64)</f>
        <v>0</v>
      </c>
      <c r="S58" s="153">
        <f t="shared" si="19"/>
        <v>0</v>
      </c>
      <c r="T58" s="147">
        <f t="shared" si="4"/>
        <v>13000000</v>
      </c>
      <c r="U58" s="147"/>
      <c r="V58" s="147"/>
      <c r="W58" s="147"/>
      <c r="X58" s="147"/>
      <c r="Y58" s="153">
        <f t="shared" si="19"/>
        <v>0</v>
      </c>
      <c r="Z58" s="153">
        <f>SUM(Z59:Z64)</f>
        <v>0</v>
      </c>
      <c r="AA58" s="153">
        <f t="shared" si="19"/>
        <v>0</v>
      </c>
      <c r="AB58" s="147">
        <f>Y58+Z58+AA58</f>
        <v>0</v>
      </c>
    </row>
    <row r="59" spans="1:28" ht="49.5" customHeight="1">
      <c r="A59" s="68"/>
      <c r="B59" s="196"/>
      <c r="C59" s="96">
        <v>1000</v>
      </c>
      <c r="D59" s="151" t="s">
        <v>83</v>
      </c>
      <c r="E59" s="149">
        <v>0</v>
      </c>
      <c r="F59" s="149">
        <v>0</v>
      </c>
      <c r="G59" s="149">
        <v>0</v>
      </c>
      <c r="H59" s="150">
        <f t="shared" si="1"/>
        <v>0</v>
      </c>
      <c r="I59" s="149">
        <v>0</v>
      </c>
      <c r="J59" s="149">
        <v>0</v>
      </c>
      <c r="K59" s="149">
        <v>0</v>
      </c>
      <c r="L59" s="150">
        <f t="shared" si="2"/>
        <v>0</v>
      </c>
      <c r="M59" s="149">
        <v>0</v>
      </c>
      <c r="N59" s="149">
        <v>0</v>
      </c>
      <c r="O59" s="149">
        <v>0</v>
      </c>
      <c r="P59" s="150">
        <f t="shared" si="3"/>
        <v>0</v>
      </c>
      <c r="Q59" s="149">
        <v>0</v>
      </c>
      <c r="R59" s="149">
        <v>0</v>
      </c>
      <c r="S59" s="149">
        <v>0</v>
      </c>
      <c r="T59" s="150">
        <f t="shared" si="4"/>
        <v>0</v>
      </c>
      <c r="U59" s="150"/>
      <c r="V59" s="150"/>
      <c r="W59" s="150"/>
      <c r="X59" s="150"/>
      <c r="Y59" s="149">
        <f t="shared" ref="Y59:AB74" si="20">+E59-I59-M59-Q59-U59</f>
        <v>0</v>
      </c>
      <c r="Z59" s="149">
        <f t="shared" si="20"/>
        <v>0</v>
      </c>
      <c r="AA59" s="149">
        <f t="shared" si="20"/>
        <v>0</v>
      </c>
      <c r="AB59" s="150">
        <f t="shared" si="16"/>
        <v>0</v>
      </c>
    </row>
    <row r="60" spans="1:28" ht="49.5" customHeight="1">
      <c r="A60" s="68"/>
      <c r="B60" s="196"/>
      <c r="C60" s="96">
        <v>2000</v>
      </c>
      <c r="D60" s="151" t="s">
        <v>84</v>
      </c>
      <c r="E60" s="149">
        <v>0</v>
      </c>
      <c r="F60" s="149">
        <v>0</v>
      </c>
      <c r="G60" s="149">
        <v>0</v>
      </c>
      <c r="H60" s="150">
        <f t="shared" si="1"/>
        <v>0</v>
      </c>
      <c r="I60" s="149">
        <v>0</v>
      </c>
      <c r="J60" s="149">
        <v>0</v>
      </c>
      <c r="K60" s="149">
        <v>0</v>
      </c>
      <c r="L60" s="150">
        <f t="shared" si="2"/>
        <v>0</v>
      </c>
      <c r="M60" s="149">
        <v>0</v>
      </c>
      <c r="N60" s="149">
        <v>0</v>
      </c>
      <c r="O60" s="149">
        <v>0</v>
      </c>
      <c r="P60" s="150">
        <f t="shared" si="3"/>
        <v>0</v>
      </c>
      <c r="Q60" s="149">
        <v>0</v>
      </c>
      <c r="R60" s="149">
        <v>0</v>
      </c>
      <c r="S60" s="149">
        <v>0</v>
      </c>
      <c r="T60" s="150">
        <f t="shared" si="4"/>
        <v>0</v>
      </c>
      <c r="U60" s="150"/>
      <c r="V60" s="150"/>
      <c r="W60" s="150"/>
      <c r="X60" s="150"/>
      <c r="Y60" s="149">
        <f t="shared" si="20"/>
        <v>0</v>
      </c>
      <c r="Z60" s="149">
        <f t="shared" si="20"/>
        <v>0</v>
      </c>
      <c r="AA60" s="149">
        <f t="shared" si="20"/>
        <v>0</v>
      </c>
      <c r="AB60" s="150">
        <f t="shared" si="16"/>
        <v>0</v>
      </c>
    </row>
    <row r="61" spans="1:28" ht="49.5" customHeight="1">
      <c r="A61" s="68"/>
      <c r="B61" s="196"/>
      <c r="C61" s="96">
        <v>3000</v>
      </c>
      <c r="D61" s="151" t="s">
        <v>85</v>
      </c>
      <c r="E61" s="149">
        <v>0</v>
      </c>
      <c r="F61" s="149">
        <v>0</v>
      </c>
      <c r="G61" s="149">
        <v>0</v>
      </c>
      <c r="H61" s="150">
        <f t="shared" si="1"/>
        <v>0</v>
      </c>
      <c r="I61" s="149">
        <v>0</v>
      </c>
      <c r="J61" s="149">
        <v>0</v>
      </c>
      <c r="K61" s="149">
        <v>0</v>
      </c>
      <c r="L61" s="150">
        <f t="shared" si="2"/>
        <v>0</v>
      </c>
      <c r="M61" s="149">
        <v>0</v>
      </c>
      <c r="N61" s="149">
        <v>0</v>
      </c>
      <c r="O61" s="149">
        <v>0</v>
      </c>
      <c r="P61" s="150">
        <f t="shared" si="3"/>
        <v>0</v>
      </c>
      <c r="Q61" s="149">
        <v>0</v>
      </c>
      <c r="R61" s="149">
        <v>0</v>
      </c>
      <c r="S61" s="149">
        <v>0</v>
      </c>
      <c r="T61" s="150">
        <f t="shared" si="4"/>
        <v>0</v>
      </c>
      <c r="U61" s="150"/>
      <c r="V61" s="150"/>
      <c r="W61" s="150"/>
      <c r="X61" s="150"/>
      <c r="Y61" s="149">
        <f t="shared" si="20"/>
        <v>0</v>
      </c>
      <c r="Z61" s="149">
        <f t="shared" si="20"/>
        <v>0</v>
      </c>
      <c r="AA61" s="149">
        <f t="shared" si="20"/>
        <v>0</v>
      </c>
      <c r="AB61" s="150">
        <f t="shared" si="20"/>
        <v>0</v>
      </c>
    </row>
    <row r="62" spans="1:28" ht="54.95" customHeight="1">
      <c r="A62" s="68"/>
      <c r="B62" s="196"/>
      <c r="C62" s="96">
        <v>4000</v>
      </c>
      <c r="D62" s="151" t="s">
        <v>86</v>
      </c>
      <c r="E62" s="149">
        <v>0</v>
      </c>
      <c r="F62" s="149">
        <v>0</v>
      </c>
      <c r="G62" s="149">
        <v>0</v>
      </c>
      <c r="H62" s="150">
        <f t="shared" si="1"/>
        <v>0</v>
      </c>
      <c r="I62" s="149">
        <v>0</v>
      </c>
      <c r="J62" s="149">
        <v>0</v>
      </c>
      <c r="K62" s="149">
        <v>0</v>
      </c>
      <c r="L62" s="150">
        <f t="shared" si="2"/>
        <v>0</v>
      </c>
      <c r="M62" s="149">
        <v>0</v>
      </c>
      <c r="N62" s="149">
        <v>0</v>
      </c>
      <c r="O62" s="149">
        <v>0</v>
      </c>
      <c r="P62" s="150">
        <f t="shared" si="3"/>
        <v>0</v>
      </c>
      <c r="Q62" s="149">
        <v>0</v>
      </c>
      <c r="R62" s="149">
        <v>0</v>
      </c>
      <c r="S62" s="149">
        <v>0</v>
      </c>
      <c r="T62" s="150">
        <f t="shared" si="4"/>
        <v>0</v>
      </c>
      <c r="U62" s="150"/>
      <c r="V62" s="150"/>
      <c r="W62" s="150"/>
      <c r="X62" s="150"/>
      <c r="Y62" s="149">
        <f t="shared" si="20"/>
        <v>0</v>
      </c>
      <c r="Z62" s="149">
        <f t="shared" si="20"/>
        <v>0</v>
      </c>
      <c r="AA62" s="149">
        <f t="shared" si="20"/>
        <v>0</v>
      </c>
      <c r="AB62" s="150">
        <f t="shared" si="20"/>
        <v>0</v>
      </c>
    </row>
    <row r="63" spans="1:28" ht="49.5" customHeight="1">
      <c r="A63" s="68"/>
      <c r="B63" s="196"/>
      <c r="C63" s="96">
        <v>5000</v>
      </c>
      <c r="D63" s="151" t="s">
        <v>87</v>
      </c>
      <c r="E63" s="149">
        <v>0</v>
      </c>
      <c r="F63" s="149">
        <v>0</v>
      </c>
      <c r="G63" s="149">
        <v>0</v>
      </c>
      <c r="H63" s="150">
        <f t="shared" si="1"/>
        <v>0</v>
      </c>
      <c r="I63" s="149">
        <v>0</v>
      </c>
      <c r="J63" s="149">
        <v>0</v>
      </c>
      <c r="K63" s="149">
        <v>0</v>
      </c>
      <c r="L63" s="150">
        <f t="shared" si="2"/>
        <v>0</v>
      </c>
      <c r="M63" s="149">
        <v>0</v>
      </c>
      <c r="N63" s="149">
        <v>0</v>
      </c>
      <c r="O63" s="149">
        <v>0</v>
      </c>
      <c r="P63" s="150">
        <f t="shared" si="3"/>
        <v>0</v>
      </c>
      <c r="Q63" s="149">
        <v>0</v>
      </c>
      <c r="R63" s="149">
        <v>0</v>
      </c>
      <c r="S63" s="149">
        <v>0</v>
      </c>
      <c r="T63" s="150">
        <f t="shared" si="4"/>
        <v>0</v>
      </c>
      <c r="U63" s="150"/>
      <c r="V63" s="150"/>
      <c r="W63" s="150"/>
      <c r="X63" s="150"/>
      <c r="Y63" s="149">
        <f t="shared" si="20"/>
        <v>0</v>
      </c>
      <c r="Z63" s="149">
        <f t="shared" si="20"/>
        <v>0</v>
      </c>
      <c r="AA63" s="149">
        <f t="shared" si="20"/>
        <v>0</v>
      </c>
      <c r="AB63" s="150">
        <f t="shared" si="20"/>
        <v>0</v>
      </c>
    </row>
    <row r="64" spans="1:28" ht="49.5" customHeight="1">
      <c r="A64" s="68"/>
      <c r="B64" s="197"/>
      <c r="C64" s="96">
        <v>6000</v>
      </c>
      <c r="D64" s="151" t="s">
        <v>88</v>
      </c>
      <c r="E64" s="149">
        <v>13000000</v>
      </c>
      <c r="F64" s="149">
        <v>0</v>
      </c>
      <c r="G64" s="149">
        <v>0</v>
      </c>
      <c r="H64" s="150">
        <f t="shared" si="1"/>
        <v>13000000</v>
      </c>
      <c r="I64" s="149">
        <v>0</v>
      </c>
      <c r="J64" s="149">
        <v>0</v>
      </c>
      <c r="K64" s="149">
        <v>0</v>
      </c>
      <c r="L64" s="150">
        <f t="shared" si="2"/>
        <v>0</v>
      </c>
      <c r="M64" s="149">
        <v>0</v>
      </c>
      <c r="N64" s="149">
        <v>0</v>
      </c>
      <c r="O64" s="149">
        <v>0</v>
      </c>
      <c r="P64" s="150">
        <f t="shared" si="3"/>
        <v>0</v>
      </c>
      <c r="Q64" s="149">
        <v>13000000</v>
      </c>
      <c r="R64" s="149">
        <v>0</v>
      </c>
      <c r="S64" s="149">
        <v>0</v>
      </c>
      <c r="T64" s="150">
        <f t="shared" si="4"/>
        <v>13000000</v>
      </c>
      <c r="U64" s="150"/>
      <c r="V64" s="150"/>
      <c r="W64" s="150"/>
      <c r="X64" s="150"/>
      <c r="Y64" s="149">
        <f t="shared" si="20"/>
        <v>0</v>
      </c>
      <c r="Z64" s="149">
        <f t="shared" si="20"/>
        <v>0</v>
      </c>
      <c r="AA64" s="149">
        <f t="shared" si="20"/>
        <v>0</v>
      </c>
      <c r="AB64" s="150">
        <f t="shared" si="20"/>
        <v>0</v>
      </c>
    </row>
    <row r="65" spans="1:28" ht="87" customHeight="1">
      <c r="A65" s="68"/>
      <c r="B65" s="195">
        <v>9</v>
      </c>
      <c r="C65" s="85"/>
      <c r="D65" s="152" t="s">
        <v>112</v>
      </c>
      <c r="E65" s="153">
        <f>SUM(E66:E71)</f>
        <v>2000000</v>
      </c>
      <c r="F65" s="153">
        <f>SUM(F66:F71)</f>
        <v>0</v>
      </c>
      <c r="G65" s="153">
        <f t="shared" ref="G65:AA65" si="21">SUM(G66:G71)</f>
        <v>0</v>
      </c>
      <c r="H65" s="147">
        <f t="shared" si="1"/>
        <v>2000000</v>
      </c>
      <c r="I65" s="153">
        <f t="shared" si="21"/>
        <v>0</v>
      </c>
      <c r="J65" s="153">
        <f>SUM(J66:J71)</f>
        <v>0</v>
      </c>
      <c r="K65" s="153">
        <f t="shared" si="21"/>
        <v>0</v>
      </c>
      <c r="L65" s="147">
        <f t="shared" si="2"/>
        <v>0</v>
      </c>
      <c r="M65" s="153">
        <f t="shared" si="21"/>
        <v>0</v>
      </c>
      <c r="N65" s="153">
        <f>SUM(N66:N71)</f>
        <v>0</v>
      </c>
      <c r="O65" s="153">
        <f t="shared" si="21"/>
        <v>0</v>
      </c>
      <c r="P65" s="147">
        <f t="shared" si="3"/>
        <v>0</v>
      </c>
      <c r="Q65" s="153">
        <f t="shared" si="21"/>
        <v>1985407.98</v>
      </c>
      <c r="R65" s="153">
        <f>SUM(R66:R71)</f>
        <v>0</v>
      </c>
      <c r="S65" s="153">
        <f t="shared" si="21"/>
        <v>0</v>
      </c>
      <c r="T65" s="147">
        <f t="shared" si="4"/>
        <v>1985407.98</v>
      </c>
      <c r="U65" s="147"/>
      <c r="V65" s="147"/>
      <c r="W65" s="147"/>
      <c r="X65" s="147"/>
      <c r="Y65" s="153">
        <f t="shared" si="21"/>
        <v>14592.020000000019</v>
      </c>
      <c r="Z65" s="153">
        <f>SUM(Z66:Z71)</f>
        <v>0</v>
      </c>
      <c r="AA65" s="153">
        <f t="shared" si="21"/>
        <v>0</v>
      </c>
      <c r="AB65" s="147">
        <f>Y65+Z65+AA65</f>
        <v>14592.020000000019</v>
      </c>
    </row>
    <row r="66" spans="1:28" ht="49.5" customHeight="1">
      <c r="A66" s="68"/>
      <c r="B66" s="196"/>
      <c r="C66" s="96">
        <v>1000</v>
      </c>
      <c r="D66" s="151" t="s">
        <v>83</v>
      </c>
      <c r="E66" s="149">
        <v>0</v>
      </c>
      <c r="F66" s="149">
        <v>0</v>
      </c>
      <c r="G66" s="149">
        <v>0</v>
      </c>
      <c r="H66" s="150">
        <f t="shared" si="1"/>
        <v>0</v>
      </c>
      <c r="I66" s="149">
        <v>0</v>
      </c>
      <c r="J66" s="149">
        <v>0</v>
      </c>
      <c r="K66" s="149">
        <v>0</v>
      </c>
      <c r="L66" s="150">
        <f t="shared" si="2"/>
        <v>0</v>
      </c>
      <c r="M66" s="149">
        <v>0</v>
      </c>
      <c r="N66" s="149">
        <v>0</v>
      </c>
      <c r="O66" s="149">
        <v>0</v>
      </c>
      <c r="P66" s="150">
        <f t="shared" si="3"/>
        <v>0</v>
      </c>
      <c r="Q66" s="149">
        <v>0</v>
      </c>
      <c r="R66" s="149">
        <v>0</v>
      </c>
      <c r="S66" s="149">
        <v>0</v>
      </c>
      <c r="T66" s="150">
        <f t="shared" si="4"/>
        <v>0</v>
      </c>
      <c r="U66" s="150"/>
      <c r="V66" s="150"/>
      <c r="W66" s="150"/>
      <c r="X66" s="150"/>
      <c r="Y66" s="149">
        <f t="shared" ref="Y66:AA71" si="22">+E66-I66-M66-Q66-U66</f>
        <v>0</v>
      </c>
      <c r="Z66" s="149">
        <f t="shared" si="22"/>
        <v>0</v>
      </c>
      <c r="AA66" s="149">
        <f t="shared" si="22"/>
        <v>0</v>
      </c>
      <c r="AB66" s="150">
        <f t="shared" si="20"/>
        <v>0</v>
      </c>
    </row>
    <row r="67" spans="1:28" ht="49.5" customHeight="1">
      <c r="A67" s="68"/>
      <c r="B67" s="196"/>
      <c r="C67" s="96">
        <v>2000</v>
      </c>
      <c r="D67" s="151" t="s">
        <v>84</v>
      </c>
      <c r="E67" s="149">
        <v>2000000</v>
      </c>
      <c r="F67" s="149">
        <v>0</v>
      </c>
      <c r="G67" s="149">
        <v>0</v>
      </c>
      <c r="H67" s="150">
        <f t="shared" si="1"/>
        <v>2000000</v>
      </c>
      <c r="I67" s="149">
        <v>0</v>
      </c>
      <c r="J67" s="149">
        <v>0</v>
      </c>
      <c r="K67" s="149">
        <v>0</v>
      </c>
      <c r="L67" s="150">
        <f t="shared" si="2"/>
        <v>0</v>
      </c>
      <c r="M67" s="149">
        <v>0</v>
      </c>
      <c r="N67" s="149">
        <v>0</v>
      </c>
      <c r="O67" s="149">
        <v>0</v>
      </c>
      <c r="P67" s="150">
        <f t="shared" si="3"/>
        <v>0</v>
      </c>
      <c r="Q67" s="149">
        <v>1985407.98</v>
      </c>
      <c r="R67" s="149">
        <v>0</v>
      </c>
      <c r="S67" s="149">
        <v>0</v>
      </c>
      <c r="T67" s="150">
        <f t="shared" si="4"/>
        <v>1985407.98</v>
      </c>
      <c r="U67" s="150"/>
      <c r="V67" s="150"/>
      <c r="W67" s="150"/>
      <c r="X67" s="150"/>
      <c r="Y67" s="149">
        <f t="shared" si="22"/>
        <v>14592.020000000019</v>
      </c>
      <c r="Z67" s="149">
        <f t="shared" si="22"/>
        <v>0</v>
      </c>
      <c r="AA67" s="149">
        <f t="shared" si="22"/>
        <v>0</v>
      </c>
      <c r="AB67" s="150">
        <f t="shared" si="20"/>
        <v>14592.020000000019</v>
      </c>
    </row>
    <row r="68" spans="1:28" ht="49.5" customHeight="1">
      <c r="A68" s="68"/>
      <c r="B68" s="196"/>
      <c r="C68" s="96">
        <v>3000</v>
      </c>
      <c r="D68" s="148" t="s">
        <v>85</v>
      </c>
      <c r="E68" s="149">
        <v>0</v>
      </c>
      <c r="F68" s="149">
        <v>0</v>
      </c>
      <c r="G68" s="149">
        <v>0</v>
      </c>
      <c r="H68" s="150">
        <f t="shared" si="1"/>
        <v>0</v>
      </c>
      <c r="I68" s="149">
        <v>0</v>
      </c>
      <c r="J68" s="149">
        <v>0</v>
      </c>
      <c r="K68" s="149">
        <v>0</v>
      </c>
      <c r="L68" s="150">
        <f t="shared" si="2"/>
        <v>0</v>
      </c>
      <c r="M68" s="149">
        <v>0</v>
      </c>
      <c r="N68" s="149">
        <v>0</v>
      </c>
      <c r="O68" s="149">
        <v>0</v>
      </c>
      <c r="P68" s="150">
        <f t="shared" si="3"/>
        <v>0</v>
      </c>
      <c r="Q68" s="149">
        <v>0</v>
      </c>
      <c r="R68" s="149">
        <v>0</v>
      </c>
      <c r="S68" s="149">
        <v>0</v>
      </c>
      <c r="T68" s="150">
        <f t="shared" si="4"/>
        <v>0</v>
      </c>
      <c r="U68" s="150"/>
      <c r="V68" s="150"/>
      <c r="W68" s="150"/>
      <c r="X68" s="150"/>
      <c r="Y68" s="149">
        <f t="shared" si="22"/>
        <v>0</v>
      </c>
      <c r="Z68" s="149">
        <f t="shared" si="22"/>
        <v>0</v>
      </c>
      <c r="AA68" s="149">
        <f t="shared" si="22"/>
        <v>0</v>
      </c>
      <c r="AB68" s="150">
        <f t="shared" si="20"/>
        <v>0</v>
      </c>
    </row>
    <row r="69" spans="1:28" ht="54.95" customHeight="1">
      <c r="A69" s="68"/>
      <c r="B69" s="196"/>
      <c r="C69" s="96">
        <v>4000</v>
      </c>
      <c r="D69" s="148" t="s">
        <v>86</v>
      </c>
      <c r="E69" s="149">
        <v>0</v>
      </c>
      <c r="F69" s="149">
        <v>0</v>
      </c>
      <c r="G69" s="149">
        <v>0</v>
      </c>
      <c r="H69" s="150">
        <f t="shared" si="1"/>
        <v>0</v>
      </c>
      <c r="I69" s="149">
        <v>0</v>
      </c>
      <c r="J69" s="149">
        <v>0</v>
      </c>
      <c r="K69" s="149">
        <v>0</v>
      </c>
      <c r="L69" s="150">
        <f t="shared" si="2"/>
        <v>0</v>
      </c>
      <c r="M69" s="149">
        <v>0</v>
      </c>
      <c r="N69" s="149">
        <v>0</v>
      </c>
      <c r="O69" s="149">
        <v>0</v>
      </c>
      <c r="P69" s="150">
        <f t="shared" si="3"/>
        <v>0</v>
      </c>
      <c r="Q69" s="149">
        <v>0</v>
      </c>
      <c r="R69" s="149">
        <v>0</v>
      </c>
      <c r="S69" s="149">
        <v>0</v>
      </c>
      <c r="T69" s="150">
        <f t="shared" si="4"/>
        <v>0</v>
      </c>
      <c r="U69" s="150"/>
      <c r="V69" s="150"/>
      <c r="W69" s="150"/>
      <c r="X69" s="150"/>
      <c r="Y69" s="149">
        <f t="shared" si="22"/>
        <v>0</v>
      </c>
      <c r="Z69" s="149">
        <f t="shared" si="22"/>
        <v>0</v>
      </c>
      <c r="AA69" s="149">
        <f t="shared" si="22"/>
        <v>0</v>
      </c>
      <c r="AB69" s="150">
        <f t="shared" si="20"/>
        <v>0</v>
      </c>
    </row>
    <row r="70" spans="1:28" ht="49.5" customHeight="1">
      <c r="A70" s="68"/>
      <c r="B70" s="196"/>
      <c r="C70" s="96">
        <v>5000</v>
      </c>
      <c r="D70" s="148" t="s">
        <v>87</v>
      </c>
      <c r="E70" s="149">
        <v>0</v>
      </c>
      <c r="F70" s="149">
        <v>0</v>
      </c>
      <c r="G70" s="149">
        <v>0</v>
      </c>
      <c r="H70" s="150">
        <f t="shared" si="1"/>
        <v>0</v>
      </c>
      <c r="I70" s="149">
        <v>0</v>
      </c>
      <c r="J70" s="149">
        <v>0</v>
      </c>
      <c r="K70" s="149">
        <v>0</v>
      </c>
      <c r="L70" s="150">
        <f t="shared" si="2"/>
        <v>0</v>
      </c>
      <c r="M70" s="149">
        <v>0</v>
      </c>
      <c r="N70" s="149">
        <v>0</v>
      </c>
      <c r="O70" s="149">
        <v>0</v>
      </c>
      <c r="P70" s="150">
        <f t="shared" si="3"/>
        <v>0</v>
      </c>
      <c r="Q70" s="149">
        <v>0</v>
      </c>
      <c r="R70" s="149">
        <v>0</v>
      </c>
      <c r="S70" s="149">
        <v>0</v>
      </c>
      <c r="T70" s="150">
        <f t="shared" si="4"/>
        <v>0</v>
      </c>
      <c r="U70" s="150"/>
      <c r="V70" s="150"/>
      <c r="W70" s="150"/>
      <c r="X70" s="150"/>
      <c r="Y70" s="149">
        <f t="shared" si="22"/>
        <v>0</v>
      </c>
      <c r="Z70" s="149">
        <f t="shared" si="22"/>
        <v>0</v>
      </c>
      <c r="AA70" s="149">
        <f t="shared" si="22"/>
        <v>0</v>
      </c>
      <c r="AB70" s="150">
        <f t="shared" si="20"/>
        <v>0</v>
      </c>
    </row>
    <row r="71" spans="1:28" ht="49.5" customHeight="1">
      <c r="A71" s="68"/>
      <c r="B71" s="197"/>
      <c r="C71" s="96">
        <v>6000</v>
      </c>
      <c r="D71" s="151" t="s">
        <v>88</v>
      </c>
      <c r="E71" s="149">
        <v>0</v>
      </c>
      <c r="F71" s="149">
        <v>0</v>
      </c>
      <c r="G71" s="149">
        <v>0</v>
      </c>
      <c r="H71" s="150">
        <f t="shared" si="1"/>
        <v>0</v>
      </c>
      <c r="I71" s="149">
        <v>0</v>
      </c>
      <c r="J71" s="149">
        <v>0</v>
      </c>
      <c r="K71" s="149">
        <v>0</v>
      </c>
      <c r="L71" s="150">
        <f t="shared" si="2"/>
        <v>0</v>
      </c>
      <c r="M71" s="149">
        <v>0</v>
      </c>
      <c r="N71" s="149">
        <v>0</v>
      </c>
      <c r="O71" s="149">
        <v>0</v>
      </c>
      <c r="P71" s="150">
        <f t="shared" si="3"/>
        <v>0</v>
      </c>
      <c r="Q71" s="149">
        <v>0</v>
      </c>
      <c r="R71" s="149">
        <v>0</v>
      </c>
      <c r="S71" s="149">
        <v>0</v>
      </c>
      <c r="T71" s="150">
        <f t="shared" si="4"/>
        <v>0</v>
      </c>
      <c r="U71" s="150"/>
      <c r="V71" s="150"/>
      <c r="W71" s="150"/>
      <c r="X71" s="150"/>
      <c r="Y71" s="149">
        <f t="shared" si="22"/>
        <v>0</v>
      </c>
      <c r="Z71" s="149">
        <f t="shared" si="22"/>
        <v>0</v>
      </c>
      <c r="AA71" s="149">
        <f t="shared" si="22"/>
        <v>0</v>
      </c>
      <c r="AB71" s="150">
        <f t="shared" si="20"/>
        <v>0</v>
      </c>
    </row>
    <row r="72" spans="1:28" ht="64.5" customHeight="1">
      <c r="A72" s="68"/>
      <c r="B72" s="195">
        <v>10</v>
      </c>
      <c r="C72" s="85"/>
      <c r="D72" s="158" t="s">
        <v>58</v>
      </c>
      <c r="E72" s="153">
        <f>SUM(E73:E78)</f>
        <v>38398373.189999998</v>
      </c>
      <c r="F72" s="153">
        <f>SUM(F73:F78)</f>
        <v>2796758.42</v>
      </c>
      <c r="G72" s="153">
        <f t="shared" ref="G72:AA72" si="23">SUM(G73:G78)</f>
        <v>8020000</v>
      </c>
      <c r="H72" s="147">
        <f t="shared" si="1"/>
        <v>49215131.609999999</v>
      </c>
      <c r="I72" s="153">
        <f t="shared" si="23"/>
        <v>16072693.620000001</v>
      </c>
      <c r="J72" s="153">
        <f>SUM(J73:J78)</f>
        <v>523458.99</v>
      </c>
      <c r="K72" s="153">
        <f t="shared" si="23"/>
        <v>80880.009999999995</v>
      </c>
      <c r="L72" s="147">
        <f t="shared" si="2"/>
        <v>16677032.620000001</v>
      </c>
      <c r="M72" s="153">
        <f t="shared" si="23"/>
        <v>0</v>
      </c>
      <c r="N72" s="153">
        <f>SUM(N73:N78)</f>
        <v>0</v>
      </c>
      <c r="O72" s="153">
        <f t="shared" si="23"/>
        <v>0</v>
      </c>
      <c r="P72" s="147">
        <f t="shared" si="3"/>
        <v>0</v>
      </c>
      <c r="Q72" s="153">
        <f t="shared" si="23"/>
        <v>22280564.16</v>
      </c>
      <c r="R72" s="153">
        <f>SUM(R73:R78)</f>
        <v>2271404.31</v>
      </c>
      <c r="S72" s="153">
        <f t="shared" si="23"/>
        <v>3299644.27</v>
      </c>
      <c r="T72" s="147">
        <f t="shared" si="4"/>
        <v>27851612.739999998</v>
      </c>
      <c r="U72" s="147">
        <f>SUM(U73:U78)</f>
        <v>0</v>
      </c>
      <c r="V72" s="147">
        <f t="shared" ref="V72:X72" si="24">SUM(V73:V78)</f>
        <v>0</v>
      </c>
      <c r="W72" s="147">
        <f t="shared" si="24"/>
        <v>0</v>
      </c>
      <c r="X72" s="147">
        <f t="shared" si="24"/>
        <v>0</v>
      </c>
      <c r="Y72" s="153">
        <f t="shared" si="23"/>
        <v>45115.409999996889</v>
      </c>
      <c r="Z72" s="153">
        <f>SUM(Z73:Z78)</f>
        <v>1895.1199999996461</v>
      </c>
      <c r="AA72" s="153">
        <f t="shared" si="23"/>
        <v>4639475.7200000007</v>
      </c>
      <c r="AB72" s="147">
        <f>Y72+Z72+AA72</f>
        <v>4686486.2499999972</v>
      </c>
    </row>
    <row r="73" spans="1:28" ht="49.5" customHeight="1">
      <c r="A73" s="68"/>
      <c r="B73" s="196"/>
      <c r="C73" s="96">
        <v>1000</v>
      </c>
      <c r="D73" s="148" t="s">
        <v>83</v>
      </c>
      <c r="E73" s="149">
        <v>0</v>
      </c>
      <c r="F73" s="149">
        <v>0</v>
      </c>
      <c r="G73" s="149">
        <v>2500000</v>
      </c>
      <c r="H73" s="150">
        <f t="shared" si="1"/>
        <v>2500000</v>
      </c>
      <c r="I73" s="149">
        <v>0</v>
      </c>
      <c r="J73" s="149">
        <v>0</v>
      </c>
      <c r="K73" s="149">
        <v>80880.009999999995</v>
      </c>
      <c r="L73" s="150">
        <f t="shared" si="2"/>
        <v>80880.009999999995</v>
      </c>
      <c r="M73" s="149">
        <v>0</v>
      </c>
      <c r="N73" s="149">
        <v>0</v>
      </c>
      <c r="O73" s="149">
        <v>0</v>
      </c>
      <c r="P73" s="150">
        <f t="shared" si="3"/>
        <v>0</v>
      </c>
      <c r="Q73" s="149">
        <v>0</v>
      </c>
      <c r="R73" s="149">
        <v>0</v>
      </c>
      <c r="S73" s="149">
        <v>1050974.8700000001</v>
      </c>
      <c r="T73" s="150">
        <f t="shared" si="4"/>
        <v>1050974.8700000001</v>
      </c>
      <c r="U73" s="150"/>
      <c r="V73" s="150"/>
      <c r="W73" s="150"/>
      <c r="X73" s="150">
        <f>+U73+V73+W73</f>
        <v>0</v>
      </c>
      <c r="Y73" s="149">
        <f t="shared" ref="Y73:AB81" si="25">+E73-I73-M73-Q73-U73</f>
        <v>0</v>
      </c>
      <c r="Z73" s="149">
        <f t="shared" si="25"/>
        <v>0</v>
      </c>
      <c r="AA73" s="149">
        <f t="shared" si="25"/>
        <v>1368145.12</v>
      </c>
      <c r="AB73" s="150">
        <f t="shared" si="20"/>
        <v>1368145.12</v>
      </c>
    </row>
    <row r="74" spans="1:28" ht="49.5" customHeight="1">
      <c r="A74" s="68"/>
      <c r="B74" s="196"/>
      <c r="C74" s="96">
        <v>2000</v>
      </c>
      <c r="D74" s="148" t="s">
        <v>84</v>
      </c>
      <c r="E74" s="149">
        <v>0</v>
      </c>
      <c r="F74" s="149">
        <v>0</v>
      </c>
      <c r="G74" s="149">
        <v>930000</v>
      </c>
      <c r="H74" s="150">
        <f t="shared" ref="H74:H128" si="26">E74+F74+G74</f>
        <v>930000</v>
      </c>
      <c r="I74" s="149">
        <v>0</v>
      </c>
      <c r="J74" s="149">
        <v>0</v>
      </c>
      <c r="K74" s="149">
        <v>0</v>
      </c>
      <c r="L74" s="150">
        <f t="shared" ref="L74:L127" si="27">I74+J74+K74</f>
        <v>0</v>
      </c>
      <c r="M74" s="149">
        <v>0</v>
      </c>
      <c r="N74" s="149">
        <v>0</v>
      </c>
      <c r="O74" s="149">
        <v>0</v>
      </c>
      <c r="P74" s="150">
        <f t="shared" ref="P74:P127" si="28">M74+N74+O74</f>
        <v>0</v>
      </c>
      <c r="Q74" s="149">
        <v>0</v>
      </c>
      <c r="R74" s="149">
        <v>0</v>
      </c>
      <c r="S74" s="149">
        <v>174662</v>
      </c>
      <c r="T74" s="150">
        <f t="shared" ref="T74:T127" si="29">Q74+R74+S74</f>
        <v>174662</v>
      </c>
      <c r="U74" s="150">
        <v>0</v>
      </c>
      <c r="V74" s="150"/>
      <c r="W74" s="150"/>
      <c r="X74" s="150">
        <f t="shared" ref="X74:X78" si="30">+U74+V74+W74</f>
        <v>0</v>
      </c>
      <c r="Y74" s="149">
        <f t="shared" si="25"/>
        <v>0</v>
      </c>
      <c r="Z74" s="149">
        <f t="shared" si="25"/>
        <v>0</v>
      </c>
      <c r="AA74" s="149">
        <f t="shared" si="25"/>
        <v>755338</v>
      </c>
      <c r="AB74" s="150">
        <f t="shared" si="20"/>
        <v>755338</v>
      </c>
    </row>
    <row r="75" spans="1:28" ht="49.5" customHeight="1">
      <c r="A75" s="68"/>
      <c r="B75" s="196"/>
      <c r="C75" s="96">
        <v>3000</v>
      </c>
      <c r="D75" s="148" t="s">
        <v>85</v>
      </c>
      <c r="E75" s="149">
        <v>2796758.41</v>
      </c>
      <c r="F75" s="149">
        <v>2796758.42</v>
      </c>
      <c r="G75" s="149">
        <v>4590000</v>
      </c>
      <c r="H75" s="150">
        <f t="shared" si="26"/>
        <v>10183516.83</v>
      </c>
      <c r="I75" s="149">
        <v>523458.99</v>
      </c>
      <c r="J75" s="149">
        <v>523458.99</v>
      </c>
      <c r="K75" s="149">
        <v>0</v>
      </c>
      <c r="L75" s="150">
        <f t="shared" si="27"/>
        <v>1046917.98</v>
      </c>
      <c r="M75" s="149">
        <v>0</v>
      </c>
      <c r="N75" s="149">
        <v>0</v>
      </c>
      <c r="O75" s="149">
        <v>0</v>
      </c>
      <c r="P75" s="150">
        <f t="shared" si="28"/>
        <v>0</v>
      </c>
      <c r="Q75" s="149">
        <v>2271404.31</v>
      </c>
      <c r="R75" s="149">
        <v>2271404.31</v>
      </c>
      <c r="S75" s="149">
        <v>2074007.4</v>
      </c>
      <c r="T75" s="150">
        <f t="shared" si="29"/>
        <v>6616816.0199999996</v>
      </c>
      <c r="U75" s="150">
        <v>0</v>
      </c>
      <c r="V75" s="150">
        <v>0</v>
      </c>
      <c r="W75" s="150">
        <v>0</v>
      </c>
      <c r="X75" s="150">
        <f t="shared" si="30"/>
        <v>0</v>
      </c>
      <c r="Y75" s="149">
        <f t="shared" si="25"/>
        <v>1895.1099999998696</v>
      </c>
      <c r="Z75" s="149">
        <f t="shared" si="25"/>
        <v>1895.1199999996461</v>
      </c>
      <c r="AA75" s="149">
        <f t="shared" si="25"/>
        <v>2515992.6</v>
      </c>
      <c r="AB75" s="150">
        <f t="shared" si="25"/>
        <v>2519782.83</v>
      </c>
    </row>
    <row r="76" spans="1:28" ht="54.95" customHeight="1">
      <c r="A76" s="68"/>
      <c r="B76" s="196"/>
      <c r="C76" s="96">
        <v>4000</v>
      </c>
      <c r="D76" s="148" t="s">
        <v>86</v>
      </c>
      <c r="E76" s="149">
        <v>0</v>
      </c>
      <c r="F76" s="149">
        <v>0</v>
      </c>
      <c r="G76" s="149">
        <v>0</v>
      </c>
      <c r="H76" s="150">
        <f t="shared" si="26"/>
        <v>0</v>
      </c>
      <c r="I76" s="149">
        <v>0</v>
      </c>
      <c r="J76" s="149">
        <v>0</v>
      </c>
      <c r="K76" s="149">
        <v>0</v>
      </c>
      <c r="L76" s="150">
        <f t="shared" si="27"/>
        <v>0</v>
      </c>
      <c r="M76" s="149">
        <v>0</v>
      </c>
      <c r="N76" s="149">
        <v>0</v>
      </c>
      <c r="O76" s="149">
        <v>0</v>
      </c>
      <c r="P76" s="150">
        <f t="shared" si="28"/>
        <v>0</v>
      </c>
      <c r="Q76" s="149">
        <v>0</v>
      </c>
      <c r="R76" s="149">
        <v>0</v>
      </c>
      <c r="S76" s="149">
        <v>0</v>
      </c>
      <c r="T76" s="150">
        <f t="shared" si="29"/>
        <v>0</v>
      </c>
      <c r="U76" s="150"/>
      <c r="V76" s="150"/>
      <c r="W76" s="150"/>
      <c r="X76" s="150">
        <f t="shared" si="30"/>
        <v>0</v>
      </c>
      <c r="Y76" s="149">
        <f t="shared" si="25"/>
        <v>0</v>
      </c>
      <c r="Z76" s="149">
        <f t="shared" si="25"/>
        <v>0</v>
      </c>
      <c r="AA76" s="149">
        <f t="shared" si="25"/>
        <v>0</v>
      </c>
      <c r="AB76" s="150">
        <f t="shared" si="25"/>
        <v>0</v>
      </c>
    </row>
    <row r="77" spans="1:28" ht="49.5" customHeight="1">
      <c r="A77" s="68"/>
      <c r="B77" s="196"/>
      <c r="C77" s="96">
        <v>5000</v>
      </c>
      <c r="D77" s="148" t="s">
        <v>87</v>
      </c>
      <c r="E77" s="149">
        <v>35601614.780000001</v>
      </c>
      <c r="F77" s="149">
        <v>0</v>
      </c>
      <c r="G77" s="149">
        <v>0</v>
      </c>
      <c r="H77" s="150">
        <f t="shared" si="26"/>
        <v>35601614.780000001</v>
      </c>
      <c r="I77" s="149">
        <v>15549234.630000001</v>
      </c>
      <c r="J77" s="149">
        <v>0</v>
      </c>
      <c r="K77" s="149">
        <v>0</v>
      </c>
      <c r="L77" s="150">
        <f t="shared" si="27"/>
        <v>15549234.630000001</v>
      </c>
      <c r="M77" s="149">
        <v>0</v>
      </c>
      <c r="N77" s="149">
        <v>0</v>
      </c>
      <c r="O77" s="149">
        <v>0</v>
      </c>
      <c r="P77" s="150">
        <f t="shared" si="28"/>
        <v>0</v>
      </c>
      <c r="Q77" s="149">
        <v>20009159.850000001</v>
      </c>
      <c r="R77" s="149">
        <v>0</v>
      </c>
      <c r="S77" s="149">
        <v>0</v>
      </c>
      <c r="T77" s="150">
        <f t="shared" si="29"/>
        <v>20009159.850000001</v>
      </c>
      <c r="U77" s="150"/>
      <c r="V77" s="150"/>
      <c r="W77" s="150"/>
      <c r="X77" s="150">
        <f t="shared" si="30"/>
        <v>0</v>
      </c>
      <c r="Y77" s="149">
        <f t="shared" si="25"/>
        <v>43220.29999999702</v>
      </c>
      <c r="Z77" s="149">
        <f t="shared" si="25"/>
        <v>0</v>
      </c>
      <c r="AA77" s="149">
        <f t="shared" si="25"/>
        <v>0</v>
      </c>
      <c r="AB77" s="150">
        <f t="shared" si="25"/>
        <v>43220.29999999702</v>
      </c>
    </row>
    <row r="78" spans="1:28" ht="49.5" customHeight="1">
      <c r="A78" s="68"/>
      <c r="B78" s="197"/>
      <c r="C78" s="96">
        <v>6000</v>
      </c>
      <c r="D78" s="151" t="s">
        <v>88</v>
      </c>
      <c r="E78" s="149">
        <v>0</v>
      </c>
      <c r="F78" s="149">
        <v>0</v>
      </c>
      <c r="G78" s="149">
        <v>0</v>
      </c>
      <c r="H78" s="150">
        <f t="shared" si="26"/>
        <v>0</v>
      </c>
      <c r="I78" s="149">
        <v>0</v>
      </c>
      <c r="J78" s="149">
        <v>0</v>
      </c>
      <c r="K78" s="149">
        <v>0</v>
      </c>
      <c r="L78" s="150">
        <f t="shared" si="27"/>
        <v>0</v>
      </c>
      <c r="M78" s="149">
        <v>0</v>
      </c>
      <c r="N78" s="149">
        <v>0</v>
      </c>
      <c r="O78" s="149">
        <v>0</v>
      </c>
      <c r="P78" s="150">
        <f t="shared" si="28"/>
        <v>0</v>
      </c>
      <c r="Q78" s="149">
        <v>0</v>
      </c>
      <c r="R78" s="149">
        <v>0</v>
      </c>
      <c r="S78" s="149">
        <v>0</v>
      </c>
      <c r="T78" s="150">
        <f t="shared" si="29"/>
        <v>0</v>
      </c>
      <c r="U78" s="150"/>
      <c r="V78" s="150"/>
      <c r="W78" s="150"/>
      <c r="X78" s="150">
        <f t="shared" si="30"/>
        <v>0</v>
      </c>
      <c r="Y78" s="149">
        <f t="shared" si="25"/>
        <v>0</v>
      </c>
      <c r="Z78" s="149">
        <f t="shared" si="25"/>
        <v>0</v>
      </c>
      <c r="AA78" s="149">
        <f t="shared" si="25"/>
        <v>0</v>
      </c>
      <c r="AB78" s="150">
        <f t="shared" si="25"/>
        <v>0</v>
      </c>
    </row>
    <row r="79" spans="1:28" ht="64.5" customHeight="1">
      <c r="A79" s="68"/>
      <c r="B79" s="195">
        <v>11</v>
      </c>
      <c r="C79" s="85"/>
      <c r="D79" s="152" t="s">
        <v>97</v>
      </c>
      <c r="E79" s="153">
        <f>SUM(E80:E85)</f>
        <v>2378112</v>
      </c>
      <c r="F79" s="153">
        <f>SUM(F80:F85)</f>
        <v>0</v>
      </c>
      <c r="G79" s="153">
        <f t="shared" ref="G79:AA79" si="31">SUM(G80:G85)</f>
        <v>7300000</v>
      </c>
      <c r="H79" s="147">
        <f t="shared" si="26"/>
        <v>9678112</v>
      </c>
      <c r="I79" s="153">
        <f t="shared" si="31"/>
        <v>1027141</v>
      </c>
      <c r="J79" s="153">
        <f>SUM(J80:J85)</f>
        <v>0</v>
      </c>
      <c r="K79" s="153">
        <f t="shared" si="31"/>
        <v>503127.52</v>
      </c>
      <c r="L79" s="147">
        <f t="shared" si="27"/>
        <v>1530268.52</v>
      </c>
      <c r="M79" s="153">
        <f t="shared" si="31"/>
        <v>0</v>
      </c>
      <c r="N79" s="153">
        <f>SUM(N80:N85)</f>
        <v>0</v>
      </c>
      <c r="O79" s="153">
        <f t="shared" si="31"/>
        <v>0</v>
      </c>
      <c r="P79" s="147">
        <f t="shared" si="28"/>
        <v>0</v>
      </c>
      <c r="Q79" s="153">
        <f t="shared" si="31"/>
        <v>1174595.8</v>
      </c>
      <c r="R79" s="153">
        <f>SUM(R80:R85)</f>
        <v>0</v>
      </c>
      <c r="S79" s="153">
        <f t="shared" si="31"/>
        <v>2215735.58</v>
      </c>
      <c r="T79" s="147">
        <f t="shared" si="29"/>
        <v>3390331.38</v>
      </c>
      <c r="U79" s="147">
        <f>SUM(U80:U85)</f>
        <v>0</v>
      </c>
      <c r="V79" s="147">
        <f t="shared" ref="V79:X79" si="32">SUM(V80:V85)</f>
        <v>0</v>
      </c>
      <c r="W79" s="147">
        <f t="shared" si="32"/>
        <v>0</v>
      </c>
      <c r="X79" s="147">
        <f t="shared" si="32"/>
        <v>0</v>
      </c>
      <c r="Y79" s="153">
        <f t="shared" si="31"/>
        <v>176375.2</v>
      </c>
      <c r="Z79" s="153">
        <f>SUM(Z80:Z85)</f>
        <v>0</v>
      </c>
      <c r="AA79" s="153">
        <f t="shared" si="31"/>
        <v>4581136.9000000004</v>
      </c>
      <c r="AB79" s="147">
        <f>Y79+Z79+AA79</f>
        <v>4757512.1000000006</v>
      </c>
    </row>
    <row r="80" spans="1:28" ht="49.5" customHeight="1">
      <c r="A80" s="68"/>
      <c r="B80" s="196"/>
      <c r="C80" s="96">
        <v>1000</v>
      </c>
      <c r="D80" s="148" t="s">
        <v>83</v>
      </c>
      <c r="E80" s="149">
        <v>0</v>
      </c>
      <c r="F80" s="149">
        <v>0</v>
      </c>
      <c r="G80" s="149">
        <v>5800000</v>
      </c>
      <c r="H80" s="150">
        <f t="shared" si="26"/>
        <v>5800000</v>
      </c>
      <c r="I80" s="149">
        <v>0</v>
      </c>
      <c r="J80" s="149">
        <v>0</v>
      </c>
      <c r="K80" s="149">
        <v>153628.51999999999</v>
      </c>
      <c r="L80" s="150">
        <f t="shared" si="27"/>
        <v>153628.51999999999</v>
      </c>
      <c r="M80" s="149">
        <v>0</v>
      </c>
      <c r="N80" s="149">
        <v>0</v>
      </c>
      <c r="O80" s="149">
        <v>0</v>
      </c>
      <c r="P80" s="150">
        <f t="shared" si="28"/>
        <v>0</v>
      </c>
      <c r="Q80" s="149">
        <v>0</v>
      </c>
      <c r="R80" s="149">
        <v>0</v>
      </c>
      <c r="S80" s="149">
        <v>1858786.78</v>
      </c>
      <c r="T80" s="150">
        <f t="shared" si="29"/>
        <v>1858786.78</v>
      </c>
      <c r="U80" s="150"/>
      <c r="V80" s="150"/>
      <c r="W80" s="150"/>
      <c r="X80" s="150">
        <f>SUM(U80:W80)</f>
        <v>0</v>
      </c>
      <c r="Y80" s="149">
        <f t="shared" ref="Y80:AB85" si="33">+E80-I80-M80-Q80-U80</f>
        <v>0</v>
      </c>
      <c r="Z80" s="149">
        <f t="shared" si="33"/>
        <v>0</v>
      </c>
      <c r="AA80" s="149">
        <f t="shared" si="33"/>
        <v>3787584.7</v>
      </c>
      <c r="AB80" s="150">
        <f t="shared" si="25"/>
        <v>3787584.7</v>
      </c>
    </row>
    <row r="81" spans="1:28" ht="49.5" customHeight="1">
      <c r="A81" s="68"/>
      <c r="B81" s="196"/>
      <c r="C81" s="96">
        <v>2000</v>
      </c>
      <c r="D81" s="151" t="s">
        <v>84</v>
      </c>
      <c r="E81" s="149">
        <v>0</v>
      </c>
      <c r="F81" s="149">
        <v>0</v>
      </c>
      <c r="G81" s="149">
        <v>500000</v>
      </c>
      <c r="H81" s="150">
        <f t="shared" si="26"/>
        <v>500000</v>
      </c>
      <c r="I81" s="149">
        <v>0</v>
      </c>
      <c r="J81" s="149">
        <v>0</v>
      </c>
      <c r="K81" s="149">
        <v>0</v>
      </c>
      <c r="L81" s="150">
        <f t="shared" si="27"/>
        <v>0</v>
      </c>
      <c r="M81" s="149">
        <v>0</v>
      </c>
      <c r="N81" s="149">
        <v>0</v>
      </c>
      <c r="O81" s="149">
        <v>0</v>
      </c>
      <c r="P81" s="150">
        <f t="shared" si="28"/>
        <v>0</v>
      </c>
      <c r="Q81" s="149">
        <v>0</v>
      </c>
      <c r="R81" s="149">
        <v>0</v>
      </c>
      <c r="S81" s="149">
        <v>7449.8</v>
      </c>
      <c r="T81" s="150">
        <f t="shared" si="29"/>
        <v>7449.8</v>
      </c>
      <c r="U81" s="150"/>
      <c r="V81" s="150"/>
      <c r="W81" s="150">
        <v>0</v>
      </c>
      <c r="X81" s="150">
        <f t="shared" ref="X81:X85" si="34">SUM(U81:W81)</f>
        <v>0</v>
      </c>
      <c r="Y81" s="149">
        <f t="shared" si="33"/>
        <v>0</v>
      </c>
      <c r="Z81" s="149">
        <f t="shared" si="33"/>
        <v>0</v>
      </c>
      <c r="AA81" s="149">
        <f t="shared" si="33"/>
        <v>492550.2</v>
      </c>
      <c r="AB81" s="150">
        <f t="shared" si="25"/>
        <v>492550.2</v>
      </c>
    </row>
    <row r="82" spans="1:28" ht="49.5" customHeight="1">
      <c r="A82" s="68"/>
      <c r="B82" s="196"/>
      <c r="C82" s="96">
        <v>3000</v>
      </c>
      <c r="D82" s="151" t="s">
        <v>85</v>
      </c>
      <c r="E82" s="149">
        <v>700000</v>
      </c>
      <c r="F82" s="149">
        <v>0</v>
      </c>
      <c r="G82" s="149">
        <v>1000000</v>
      </c>
      <c r="H82" s="150">
        <f t="shared" si="26"/>
        <v>1700000</v>
      </c>
      <c r="I82" s="149">
        <v>523774.8</v>
      </c>
      <c r="J82" s="149">
        <v>0</v>
      </c>
      <c r="K82" s="149">
        <v>349499</v>
      </c>
      <c r="L82" s="150">
        <f t="shared" si="27"/>
        <v>873273.8</v>
      </c>
      <c r="M82" s="149">
        <v>0</v>
      </c>
      <c r="N82" s="149">
        <v>0</v>
      </c>
      <c r="O82" s="149">
        <v>0</v>
      </c>
      <c r="P82" s="150">
        <f t="shared" si="28"/>
        <v>0</v>
      </c>
      <c r="Q82" s="149">
        <v>0</v>
      </c>
      <c r="R82" s="149">
        <v>0</v>
      </c>
      <c r="S82" s="149">
        <v>349499</v>
      </c>
      <c r="T82" s="150">
        <f t="shared" si="29"/>
        <v>349499</v>
      </c>
      <c r="U82" s="150">
        <v>0</v>
      </c>
      <c r="V82" s="150"/>
      <c r="W82" s="150"/>
      <c r="X82" s="150">
        <f t="shared" si="34"/>
        <v>0</v>
      </c>
      <c r="Y82" s="149">
        <f t="shared" si="33"/>
        <v>176225.2</v>
      </c>
      <c r="Z82" s="149">
        <f t="shared" si="33"/>
        <v>0</v>
      </c>
      <c r="AA82" s="149">
        <f t="shared" si="33"/>
        <v>301002</v>
      </c>
      <c r="AB82" s="150">
        <f t="shared" si="33"/>
        <v>477227.19999999995</v>
      </c>
    </row>
    <row r="83" spans="1:28" ht="54.95" customHeight="1">
      <c r="A83" s="68"/>
      <c r="B83" s="196"/>
      <c r="C83" s="96">
        <v>4000</v>
      </c>
      <c r="D83" s="151" t="s">
        <v>86</v>
      </c>
      <c r="E83" s="149"/>
      <c r="F83" s="149">
        <v>0</v>
      </c>
      <c r="G83" s="149">
        <v>0</v>
      </c>
      <c r="H83" s="150">
        <f t="shared" si="26"/>
        <v>0</v>
      </c>
      <c r="I83" s="149">
        <v>0</v>
      </c>
      <c r="J83" s="149">
        <v>0</v>
      </c>
      <c r="K83" s="149">
        <v>0</v>
      </c>
      <c r="L83" s="150">
        <f t="shared" si="27"/>
        <v>0</v>
      </c>
      <c r="M83" s="149">
        <v>0</v>
      </c>
      <c r="N83" s="149">
        <v>0</v>
      </c>
      <c r="O83" s="149">
        <v>0</v>
      </c>
      <c r="P83" s="150">
        <f t="shared" si="28"/>
        <v>0</v>
      </c>
      <c r="Q83" s="149">
        <v>0</v>
      </c>
      <c r="R83" s="149">
        <v>0</v>
      </c>
      <c r="S83" s="149">
        <v>0</v>
      </c>
      <c r="T83" s="150">
        <f t="shared" si="29"/>
        <v>0</v>
      </c>
      <c r="U83" s="150"/>
      <c r="V83" s="150"/>
      <c r="W83" s="150"/>
      <c r="X83" s="150">
        <f t="shared" si="34"/>
        <v>0</v>
      </c>
      <c r="Y83" s="149">
        <f t="shared" si="33"/>
        <v>0</v>
      </c>
      <c r="Z83" s="149">
        <f t="shared" si="33"/>
        <v>0</v>
      </c>
      <c r="AA83" s="149">
        <f t="shared" si="33"/>
        <v>0</v>
      </c>
      <c r="AB83" s="150">
        <f t="shared" si="33"/>
        <v>0</v>
      </c>
    </row>
    <row r="84" spans="1:28" ht="49.5" customHeight="1">
      <c r="A84" s="68"/>
      <c r="B84" s="196"/>
      <c r="C84" s="96">
        <v>5000</v>
      </c>
      <c r="D84" s="151" t="s">
        <v>87</v>
      </c>
      <c r="E84" s="149">
        <v>1678112</v>
      </c>
      <c r="F84" s="149">
        <v>0</v>
      </c>
      <c r="G84" s="149">
        <v>0</v>
      </c>
      <c r="H84" s="150">
        <f t="shared" si="26"/>
        <v>1678112</v>
      </c>
      <c r="I84" s="149">
        <v>503366.2</v>
      </c>
      <c r="J84" s="149">
        <v>0</v>
      </c>
      <c r="K84" s="149">
        <v>0</v>
      </c>
      <c r="L84" s="150">
        <f t="shared" si="27"/>
        <v>503366.2</v>
      </c>
      <c r="M84" s="149">
        <v>0</v>
      </c>
      <c r="N84" s="149">
        <v>0</v>
      </c>
      <c r="O84" s="149">
        <v>0</v>
      </c>
      <c r="P84" s="150">
        <f t="shared" si="28"/>
        <v>0</v>
      </c>
      <c r="Q84" s="149">
        <v>1174595.8</v>
      </c>
      <c r="R84" s="149">
        <v>0</v>
      </c>
      <c r="S84" s="149">
        <v>0</v>
      </c>
      <c r="T84" s="150">
        <f t="shared" si="29"/>
        <v>1174595.8</v>
      </c>
      <c r="U84" s="150"/>
      <c r="V84" s="150"/>
      <c r="W84" s="150"/>
      <c r="X84" s="150">
        <f t="shared" si="34"/>
        <v>0</v>
      </c>
      <c r="Y84" s="149">
        <f t="shared" si="33"/>
        <v>150</v>
      </c>
      <c r="Z84" s="149">
        <f t="shared" si="33"/>
        <v>0</v>
      </c>
      <c r="AA84" s="149">
        <f t="shared" si="33"/>
        <v>0</v>
      </c>
      <c r="AB84" s="150">
        <f t="shared" si="33"/>
        <v>150</v>
      </c>
    </row>
    <row r="85" spans="1:28" ht="49.5" customHeight="1">
      <c r="A85" s="68"/>
      <c r="B85" s="197"/>
      <c r="C85" s="96">
        <v>6000</v>
      </c>
      <c r="D85" s="151" t="s">
        <v>88</v>
      </c>
      <c r="E85" s="149">
        <v>0</v>
      </c>
      <c r="F85" s="149">
        <v>0</v>
      </c>
      <c r="G85" s="149">
        <v>0</v>
      </c>
      <c r="H85" s="150">
        <f t="shared" si="26"/>
        <v>0</v>
      </c>
      <c r="I85" s="149">
        <v>0</v>
      </c>
      <c r="J85" s="149">
        <v>0</v>
      </c>
      <c r="K85" s="149">
        <v>0</v>
      </c>
      <c r="L85" s="150">
        <f t="shared" si="27"/>
        <v>0</v>
      </c>
      <c r="M85" s="149">
        <v>0</v>
      </c>
      <c r="N85" s="149">
        <v>0</v>
      </c>
      <c r="O85" s="149">
        <v>0</v>
      </c>
      <c r="P85" s="150">
        <f t="shared" si="28"/>
        <v>0</v>
      </c>
      <c r="Q85" s="149">
        <v>0</v>
      </c>
      <c r="R85" s="149">
        <v>0</v>
      </c>
      <c r="S85" s="149">
        <v>0</v>
      </c>
      <c r="T85" s="150">
        <f t="shared" si="29"/>
        <v>0</v>
      </c>
      <c r="U85" s="150"/>
      <c r="V85" s="150"/>
      <c r="W85" s="150"/>
      <c r="X85" s="150">
        <f t="shared" si="34"/>
        <v>0</v>
      </c>
      <c r="Y85" s="149">
        <f t="shared" si="33"/>
        <v>0</v>
      </c>
      <c r="Z85" s="149">
        <f t="shared" si="33"/>
        <v>0</v>
      </c>
      <c r="AA85" s="149">
        <f t="shared" si="33"/>
        <v>0</v>
      </c>
      <c r="AB85" s="150">
        <f t="shared" si="33"/>
        <v>0</v>
      </c>
    </row>
    <row r="86" spans="1:28" ht="64.5" customHeight="1">
      <c r="A86" s="68"/>
      <c r="B86" s="195">
        <v>12</v>
      </c>
      <c r="C86" s="85"/>
      <c r="D86" s="152" t="s">
        <v>113</v>
      </c>
      <c r="E86" s="153">
        <f>SUM(E87:E92)</f>
        <v>132051887.97</v>
      </c>
      <c r="F86" s="153">
        <f>SUM(F87:F92)</f>
        <v>8810000</v>
      </c>
      <c r="G86" s="153">
        <f t="shared" ref="G86:AA86" si="35">SUM(G87:G92)</f>
        <v>29200000</v>
      </c>
      <c r="H86" s="147">
        <f t="shared" si="26"/>
        <v>170061887.97</v>
      </c>
      <c r="I86" s="153">
        <f t="shared" si="35"/>
        <v>35813521.009999998</v>
      </c>
      <c r="J86" s="153">
        <f>SUM(J87:J92)</f>
        <v>3985238.34</v>
      </c>
      <c r="K86" s="153">
        <f t="shared" si="35"/>
        <v>773957.26</v>
      </c>
      <c r="L86" s="147">
        <f t="shared" si="27"/>
        <v>40572716.609999992</v>
      </c>
      <c r="M86" s="153">
        <f t="shared" si="35"/>
        <v>0</v>
      </c>
      <c r="N86" s="153">
        <f>SUM(N87:N92)</f>
        <v>0</v>
      </c>
      <c r="O86" s="153">
        <f t="shared" si="35"/>
        <v>0</v>
      </c>
      <c r="P86" s="147">
        <f t="shared" si="28"/>
        <v>0</v>
      </c>
      <c r="Q86" s="153">
        <f t="shared" si="35"/>
        <v>65810507.939999998</v>
      </c>
      <c r="R86" s="153">
        <f>SUM(R87:R92)</f>
        <v>4751250.5199999996</v>
      </c>
      <c r="S86" s="153">
        <f t="shared" si="35"/>
        <v>14869410.939999999</v>
      </c>
      <c r="T86" s="147">
        <f t="shared" si="29"/>
        <v>85431169.399999991</v>
      </c>
      <c r="U86" s="147"/>
      <c r="V86" s="147"/>
      <c r="W86" s="147"/>
      <c r="X86" s="147"/>
      <c r="Y86" s="153">
        <f t="shared" si="35"/>
        <v>30427859.02</v>
      </c>
      <c r="Z86" s="153">
        <f>SUM(Z87:Z92)</f>
        <v>73511.140000000596</v>
      </c>
      <c r="AA86" s="153">
        <f t="shared" si="35"/>
        <v>13556631.799999999</v>
      </c>
      <c r="AB86" s="147">
        <f>Y86+Z86+AA86</f>
        <v>44058001.960000001</v>
      </c>
    </row>
    <row r="87" spans="1:28" ht="49.5" customHeight="1">
      <c r="A87" s="68"/>
      <c r="B87" s="196"/>
      <c r="C87" s="96">
        <v>1000</v>
      </c>
      <c r="D87" s="148" t="s">
        <v>83</v>
      </c>
      <c r="E87" s="149">
        <v>0</v>
      </c>
      <c r="F87" s="149">
        <v>0</v>
      </c>
      <c r="G87" s="149">
        <v>21600000</v>
      </c>
      <c r="H87" s="150">
        <f t="shared" si="26"/>
        <v>21600000</v>
      </c>
      <c r="I87" s="149">
        <v>0</v>
      </c>
      <c r="J87" s="149">
        <v>0</v>
      </c>
      <c r="K87" s="149">
        <v>760588.26</v>
      </c>
      <c r="L87" s="150">
        <f t="shared" si="27"/>
        <v>760588.26</v>
      </c>
      <c r="M87" s="149">
        <v>0</v>
      </c>
      <c r="N87" s="149">
        <v>0</v>
      </c>
      <c r="O87" s="149">
        <v>0</v>
      </c>
      <c r="P87" s="150">
        <f t="shared" si="28"/>
        <v>0</v>
      </c>
      <c r="Q87" s="149">
        <v>0</v>
      </c>
      <c r="R87" s="149">
        <v>0</v>
      </c>
      <c r="S87" s="149">
        <v>13883114.85</v>
      </c>
      <c r="T87" s="150">
        <f t="shared" si="29"/>
        <v>13883114.85</v>
      </c>
      <c r="U87" s="150"/>
      <c r="V87" s="150"/>
      <c r="W87" s="150"/>
      <c r="X87" s="150"/>
      <c r="Y87" s="149">
        <f t="shared" ref="Y87:AB92" si="36">+E87-I87-M87-Q87-U87</f>
        <v>0</v>
      </c>
      <c r="Z87" s="149">
        <f t="shared" si="36"/>
        <v>0</v>
      </c>
      <c r="AA87" s="149">
        <f t="shared" si="36"/>
        <v>6956296.8899999987</v>
      </c>
      <c r="AB87" s="150">
        <f>+H87-L87-P87-T87-X87</f>
        <v>6956296.8899999987</v>
      </c>
    </row>
    <row r="88" spans="1:28" ht="49.5" customHeight="1">
      <c r="A88" s="68"/>
      <c r="B88" s="196"/>
      <c r="C88" s="96">
        <v>2000</v>
      </c>
      <c r="D88" s="148" t="s">
        <v>84</v>
      </c>
      <c r="E88" s="149">
        <v>0</v>
      </c>
      <c r="F88" s="149">
        <v>0</v>
      </c>
      <c r="G88" s="149">
        <v>0</v>
      </c>
      <c r="H88" s="150">
        <f t="shared" si="26"/>
        <v>0</v>
      </c>
      <c r="I88" s="149">
        <v>0</v>
      </c>
      <c r="J88" s="149">
        <v>0</v>
      </c>
      <c r="K88" s="149">
        <v>0</v>
      </c>
      <c r="L88" s="150">
        <f t="shared" si="27"/>
        <v>0</v>
      </c>
      <c r="M88" s="149">
        <v>0</v>
      </c>
      <c r="N88" s="149">
        <v>0</v>
      </c>
      <c r="O88" s="149">
        <v>0</v>
      </c>
      <c r="P88" s="150">
        <f t="shared" si="28"/>
        <v>0</v>
      </c>
      <c r="Q88" s="149">
        <v>0</v>
      </c>
      <c r="R88" s="149">
        <v>0</v>
      </c>
      <c r="S88" s="149">
        <v>0</v>
      </c>
      <c r="T88" s="150">
        <f t="shared" si="29"/>
        <v>0</v>
      </c>
      <c r="U88" s="150"/>
      <c r="V88" s="150"/>
      <c r="W88" s="150"/>
      <c r="X88" s="150"/>
      <c r="Y88" s="149">
        <f t="shared" si="36"/>
        <v>0</v>
      </c>
      <c r="Z88" s="149">
        <f t="shared" si="36"/>
        <v>0</v>
      </c>
      <c r="AA88" s="149">
        <f t="shared" si="36"/>
        <v>0</v>
      </c>
      <c r="AB88" s="150">
        <f t="shared" si="36"/>
        <v>0</v>
      </c>
    </row>
    <row r="89" spans="1:28" ht="49.5" customHeight="1">
      <c r="A89" s="68"/>
      <c r="B89" s="196"/>
      <c r="C89" s="96">
        <v>3000</v>
      </c>
      <c r="D89" s="148" t="s">
        <v>85</v>
      </c>
      <c r="E89" s="149">
        <v>38810000</v>
      </c>
      <c r="F89" s="149">
        <v>8810000</v>
      </c>
      <c r="G89" s="149">
        <v>7600000</v>
      </c>
      <c r="H89" s="150">
        <f t="shared" si="26"/>
        <v>55220000</v>
      </c>
      <c r="I89" s="149">
        <v>3985238.35</v>
      </c>
      <c r="J89" s="149">
        <v>3985238.34</v>
      </c>
      <c r="K89" s="149">
        <v>13369</v>
      </c>
      <c r="L89" s="150">
        <f t="shared" si="27"/>
        <v>7983845.6899999995</v>
      </c>
      <c r="M89" s="149">
        <v>0</v>
      </c>
      <c r="N89" s="149">
        <v>0</v>
      </c>
      <c r="O89" s="149">
        <v>0</v>
      </c>
      <c r="P89" s="150">
        <f t="shared" si="28"/>
        <v>0</v>
      </c>
      <c r="Q89" s="149">
        <v>4751250.5199999996</v>
      </c>
      <c r="R89" s="149">
        <v>4751250.5199999996</v>
      </c>
      <c r="S89" s="149">
        <v>986296.09</v>
      </c>
      <c r="T89" s="150">
        <f t="shared" si="29"/>
        <v>10488797.129999999</v>
      </c>
      <c r="U89" s="150"/>
      <c r="V89" s="150"/>
      <c r="W89" s="150"/>
      <c r="X89" s="150"/>
      <c r="Y89" s="149">
        <f t="shared" si="36"/>
        <v>30073511.129999999</v>
      </c>
      <c r="Z89" s="149">
        <f t="shared" si="36"/>
        <v>73511.140000000596</v>
      </c>
      <c r="AA89" s="149">
        <f t="shared" si="36"/>
        <v>6600334.9100000001</v>
      </c>
      <c r="AB89" s="150">
        <f t="shared" si="36"/>
        <v>36747357.180000007</v>
      </c>
    </row>
    <row r="90" spans="1:28" ht="54.95" customHeight="1">
      <c r="A90" s="68"/>
      <c r="B90" s="196"/>
      <c r="C90" s="96">
        <v>4000</v>
      </c>
      <c r="D90" s="148" t="s">
        <v>86</v>
      </c>
      <c r="E90" s="149">
        <v>0</v>
      </c>
      <c r="F90" s="149">
        <v>0</v>
      </c>
      <c r="G90" s="149">
        <v>0</v>
      </c>
      <c r="H90" s="150">
        <f t="shared" si="26"/>
        <v>0</v>
      </c>
      <c r="I90" s="149">
        <v>0</v>
      </c>
      <c r="J90" s="149">
        <v>0</v>
      </c>
      <c r="K90" s="149">
        <v>0</v>
      </c>
      <c r="L90" s="150">
        <f t="shared" si="27"/>
        <v>0</v>
      </c>
      <c r="M90" s="149">
        <v>0</v>
      </c>
      <c r="N90" s="149">
        <v>0</v>
      </c>
      <c r="O90" s="149">
        <v>0</v>
      </c>
      <c r="P90" s="150">
        <f t="shared" si="28"/>
        <v>0</v>
      </c>
      <c r="Q90" s="149">
        <v>0</v>
      </c>
      <c r="R90" s="149">
        <v>0</v>
      </c>
      <c r="S90" s="149">
        <v>0</v>
      </c>
      <c r="T90" s="150">
        <f t="shared" si="29"/>
        <v>0</v>
      </c>
      <c r="U90" s="150"/>
      <c r="V90" s="150"/>
      <c r="W90" s="150"/>
      <c r="X90" s="150"/>
      <c r="Y90" s="149">
        <f t="shared" si="36"/>
        <v>0</v>
      </c>
      <c r="Z90" s="149">
        <f t="shared" si="36"/>
        <v>0</v>
      </c>
      <c r="AA90" s="149">
        <f t="shared" si="36"/>
        <v>0</v>
      </c>
      <c r="AB90" s="150">
        <f t="shared" si="36"/>
        <v>0</v>
      </c>
    </row>
    <row r="91" spans="1:28" ht="49.5" customHeight="1">
      <c r="A91" s="68"/>
      <c r="B91" s="196"/>
      <c r="C91" s="96">
        <v>5000</v>
      </c>
      <c r="D91" s="148" t="s">
        <v>87</v>
      </c>
      <c r="E91" s="149">
        <v>93241887.969999999</v>
      </c>
      <c r="F91" s="149">
        <v>0</v>
      </c>
      <c r="G91" s="149">
        <v>0</v>
      </c>
      <c r="H91" s="150">
        <f t="shared" si="26"/>
        <v>93241887.969999999</v>
      </c>
      <c r="I91" s="149">
        <v>31828282.66</v>
      </c>
      <c r="J91" s="149">
        <v>0</v>
      </c>
      <c r="K91" s="149">
        <v>0</v>
      </c>
      <c r="L91" s="150">
        <f t="shared" si="27"/>
        <v>31828282.66</v>
      </c>
      <c r="M91" s="149">
        <v>0</v>
      </c>
      <c r="N91" s="149">
        <v>0</v>
      </c>
      <c r="O91" s="149">
        <v>0</v>
      </c>
      <c r="P91" s="150">
        <f t="shared" si="28"/>
        <v>0</v>
      </c>
      <c r="Q91" s="149">
        <v>61059257.420000002</v>
      </c>
      <c r="R91" s="149">
        <v>0</v>
      </c>
      <c r="S91" s="149">
        <v>0</v>
      </c>
      <c r="T91" s="150">
        <f t="shared" si="29"/>
        <v>61059257.420000002</v>
      </c>
      <c r="U91" s="150"/>
      <c r="V91" s="150"/>
      <c r="W91" s="150"/>
      <c r="X91" s="150"/>
      <c r="Y91" s="149">
        <f t="shared" si="36"/>
        <v>354347.8900000006</v>
      </c>
      <c r="Z91" s="149">
        <f t="shared" si="36"/>
        <v>0</v>
      </c>
      <c r="AA91" s="149">
        <f t="shared" si="36"/>
        <v>0</v>
      </c>
      <c r="AB91" s="150">
        <f t="shared" si="36"/>
        <v>354347.8900000006</v>
      </c>
    </row>
    <row r="92" spans="1:28" ht="49.5" customHeight="1">
      <c r="A92" s="68"/>
      <c r="B92" s="197"/>
      <c r="C92" s="96">
        <v>6000</v>
      </c>
      <c r="D92" s="151" t="s">
        <v>88</v>
      </c>
      <c r="E92" s="149">
        <v>0</v>
      </c>
      <c r="F92" s="149">
        <v>0</v>
      </c>
      <c r="G92" s="149">
        <v>0</v>
      </c>
      <c r="H92" s="150">
        <f t="shared" si="26"/>
        <v>0</v>
      </c>
      <c r="I92" s="149">
        <v>0</v>
      </c>
      <c r="J92" s="149">
        <v>0</v>
      </c>
      <c r="K92" s="149">
        <v>0</v>
      </c>
      <c r="L92" s="150">
        <f t="shared" si="27"/>
        <v>0</v>
      </c>
      <c r="M92" s="149">
        <v>0</v>
      </c>
      <c r="N92" s="149">
        <v>0</v>
      </c>
      <c r="O92" s="149">
        <v>0</v>
      </c>
      <c r="P92" s="150">
        <f t="shared" si="28"/>
        <v>0</v>
      </c>
      <c r="Q92" s="149">
        <v>0</v>
      </c>
      <c r="R92" s="149">
        <v>0</v>
      </c>
      <c r="S92" s="149">
        <v>0</v>
      </c>
      <c r="T92" s="150">
        <f t="shared" si="29"/>
        <v>0</v>
      </c>
      <c r="U92" s="150"/>
      <c r="V92" s="150"/>
      <c r="W92" s="150"/>
      <c r="X92" s="150"/>
      <c r="Y92" s="149">
        <f t="shared" si="36"/>
        <v>0</v>
      </c>
      <c r="Z92" s="149">
        <f t="shared" si="36"/>
        <v>0</v>
      </c>
      <c r="AA92" s="149">
        <f t="shared" si="36"/>
        <v>0</v>
      </c>
      <c r="AB92" s="150">
        <f t="shared" si="36"/>
        <v>0</v>
      </c>
    </row>
    <row r="93" spans="1:28" ht="64.5" customHeight="1">
      <c r="A93" s="68"/>
      <c r="B93" s="195">
        <v>13</v>
      </c>
      <c r="C93" s="85"/>
      <c r="D93" s="158" t="s">
        <v>99</v>
      </c>
      <c r="E93" s="153">
        <f>SUM(E94:E99)</f>
        <v>50960184.310000002</v>
      </c>
      <c r="F93" s="153">
        <f>SUM(F94:F99)</f>
        <v>0</v>
      </c>
      <c r="G93" s="153">
        <f t="shared" ref="G93:AA93" si="37">SUM(G94:G99)</f>
        <v>3414262.35</v>
      </c>
      <c r="H93" s="147">
        <f t="shared" si="26"/>
        <v>54374446.660000004</v>
      </c>
      <c r="I93" s="153">
        <f t="shared" si="37"/>
        <v>29581281.199999999</v>
      </c>
      <c r="J93" s="153">
        <f>SUM(J94:J99)</f>
        <v>0</v>
      </c>
      <c r="K93" s="153">
        <f t="shared" si="37"/>
        <v>89873.73</v>
      </c>
      <c r="L93" s="147">
        <f t="shared" si="27"/>
        <v>29671154.93</v>
      </c>
      <c r="M93" s="153">
        <f t="shared" si="37"/>
        <v>0</v>
      </c>
      <c r="N93" s="153">
        <f>SUM(N94:N99)</f>
        <v>0</v>
      </c>
      <c r="O93" s="153">
        <f t="shared" si="37"/>
        <v>0</v>
      </c>
      <c r="P93" s="147">
        <f t="shared" si="28"/>
        <v>0</v>
      </c>
      <c r="Q93" s="153">
        <f t="shared" si="37"/>
        <v>21349389.789999999</v>
      </c>
      <c r="R93" s="153">
        <f>SUM(R94:R99)</f>
        <v>0</v>
      </c>
      <c r="S93" s="153">
        <f t="shared" si="37"/>
        <v>1502667.05</v>
      </c>
      <c r="T93" s="147">
        <f t="shared" si="29"/>
        <v>22852056.84</v>
      </c>
      <c r="U93" s="147"/>
      <c r="V93" s="147"/>
      <c r="W93" s="147"/>
      <c r="X93" s="147"/>
      <c r="Y93" s="153">
        <f t="shared" si="37"/>
        <v>29513.320000004023</v>
      </c>
      <c r="Z93" s="153">
        <f>SUM(Z94:Z99)</f>
        <v>0</v>
      </c>
      <c r="AA93" s="153">
        <f t="shared" si="37"/>
        <v>1821721.57</v>
      </c>
      <c r="AB93" s="147">
        <f>Y93+Z93+AA93</f>
        <v>1851234.8900000041</v>
      </c>
    </row>
    <row r="94" spans="1:28" ht="49.5" customHeight="1">
      <c r="A94" s="68"/>
      <c r="B94" s="196"/>
      <c r="C94" s="96">
        <v>1000</v>
      </c>
      <c r="D94" s="151" t="s">
        <v>83</v>
      </c>
      <c r="E94" s="149">
        <v>0</v>
      </c>
      <c r="F94" s="149">
        <v>0</v>
      </c>
      <c r="G94" s="149">
        <v>2000000</v>
      </c>
      <c r="H94" s="150">
        <f t="shared" si="26"/>
        <v>2000000</v>
      </c>
      <c r="I94" s="149">
        <v>0</v>
      </c>
      <c r="J94" s="149">
        <v>0</v>
      </c>
      <c r="K94" s="149">
        <v>89873.73</v>
      </c>
      <c r="L94" s="150">
        <f t="shared" si="27"/>
        <v>89873.73</v>
      </c>
      <c r="M94" s="149">
        <v>0</v>
      </c>
      <c r="N94" s="149">
        <v>0</v>
      </c>
      <c r="O94" s="149">
        <v>0</v>
      </c>
      <c r="P94" s="150">
        <f t="shared" si="28"/>
        <v>0</v>
      </c>
      <c r="Q94" s="149">
        <v>0</v>
      </c>
      <c r="R94" s="149">
        <v>0</v>
      </c>
      <c r="S94" s="149">
        <v>1477187.48</v>
      </c>
      <c r="T94" s="150">
        <f t="shared" si="29"/>
        <v>1477187.48</v>
      </c>
      <c r="U94" s="150"/>
      <c r="V94" s="150"/>
      <c r="W94" s="150"/>
      <c r="X94" s="150"/>
      <c r="Y94" s="149">
        <f t="shared" ref="Y94:AB99" si="38">+E94-I94-M94-Q94-U94</f>
        <v>0</v>
      </c>
      <c r="Z94" s="149">
        <f t="shared" si="38"/>
        <v>0</v>
      </c>
      <c r="AA94" s="149">
        <f t="shared" si="38"/>
        <v>432938.79000000004</v>
      </c>
      <c r="AB94" s="150">
        <f t="shared" si="38"/>
        <v>432938.79000000004</v>
      </c>
    </row>
    <row r="95" spans="1:28" ht="49.5" customHeight="1">
      <c r="A95" s="68"/>
      <c r="B95" s="196"/>
      <c r="C95" s="96">
        <v>2000</v>
      </c>
      <c r="D95" s="151" t="s">
        <v>84</v>
      </c>
      <c r="E95" s="149">
        <v>0</v>
      </c>
      <c r="F95" s="149">
        <v>0</v>
      </c>
      <c r="G95" s="149">
        <v>657762.35</v>
      </c>
      <c r="H95" s="150">
        <f t="shared" si="26"/>
        <v>657762.35</v>
      </c>
      <c r="I95" s="149">
        <v>0</v>
      </c>
      <c r="J95" s="149">
        <v>0</v>
      </c>
      <c r="K95" s="149">
        <v>0</v>
      </c>
      <c r="L95" s="150">
        <f t="shared" si="27"/>
        <v>0</v>
      </c>
      <c r="M95" s="149">
        <v>0</v>
      </c>
      <c r="N95" s="149">
        <v>0</v>
      </c>
      <c r="O95" s="149">
        <v>0</v>
      </c>
      <c r="P95" s="150">
        <f t="shared" si="28"/>
        <v>0</v>
      </c>
      <c r="Q95" s="149">
        <v>0</v>
      </c>
      <c r="R95" s="149">
        <v>0</v>
      </c>
      <c r="S95" s="149">
        <v>2480.77</v>
      </c>
      <c r="T95" s="150">
        <f t="shared" si="29"/>
        <v>2480.77</v>
      </c>
      <c r="U95" s="150"/>
      <c r="V95" s="150"/>
      <c r="W95" s="150"/>
      <c r="X95" s="150"/>
      <c r="Y95" s="149">
        <f t="shared" si="38"/>
        <v>0</v>
      </c>
      <c r="Z95" s="149">
        <f t="shared" si="38"/>
        <v>0</v>
      </c>
      <c r="AA95" s="149">
        <f t="shared" si="38"/>
        <v>655281.57999999996</v>
      </c>
      <c r="AB95" s="150">
        <f t="shared" si="38"/>
        <v>655281.57999999996</v>
      </c>
    </row>
    <row r="96" spans="1:28" ht="49.5" customHeight="1">
      <c r="A96" s="68"/>
      <c r="B96" s="196"/>
      <c r="C96" s="96">
        <v>3000</v>
      </c>
      <c r="D96" s="151" t="s">
        <v>85</v>
      </c>
      <c r="E96" s="149">
        <v>0</v>
      </c>
      <c r="F96" s="149">
        <v>0</v>
      </c>
      <c r="G96" s="149">
        <v>300000</v>
      </c>
      <c r="H96" s="150">
        <f t="shared" si="26"/>
        <v>300000</v>
      </c>
      <c r="I96" s="149">
        <v>0</v>
      </c>
      <c r="J96" s="149">
        <v>0</v>
      </c>
      <c r="K96" s="149">
        <v>0</v>
      </c>
      <c r="L96" s="150">
        <f t="shared" si="27"/>
        <v>0</v>
      </c>
      <c r="M96" s="149">
        <v>0</v>
      </c>
      <c r="N96" s="149">
        <v>0</v>
      </c>
      <c r="O96" s="149">
        <v>0</v>
      </c>
      <c r="P96" s="150">
        <f t="shared" si="28"/>
        <v>0</v>
      </c>
      <c r="Q96" s="149">
        <v>0</v>
      </c>
      <c r="R96" s="149">
        <v>0</v>
      </c>
      <c r="S96" s="149">
        <v>22998.799999999999</v>
      </c>
      <c r="T96" s="150">
        <f t="shared" si="29"/>
        <v>22998.799999999999</v>
      </c>
      <c r="U96" s="150"/>
      <c r="V96" s="150"/>
      <c r="W96" s="150"/>
      <c r="X96" s="150"/>
      <c r="Y96" s="149">
        <f t="shared" si="38"/>
        <v>0</v>
      </c>
      <c r="Z96" s="149">
        <f t="shared" si="38"/>
        <v>0</v>
      </c>
      <c r="AA96" s="149">
        <f t="shared" si="38"/>
        <v>277001.2</v>
      </c>
      <c r="AB96" s="150">
        <f t="shared" si="38"/>
        <v>277001.2</v>
      </c>
    </row>
    <row r="97" spans="1:28" ht="54.95" customHeight="1">
      <c r="A97" s="68"/>
      <c r="B97" s="196"/>
      <c r="C97" s="96">
        <v>4000</v>
      </c>
      <c r="D97" s="151" t="s">
        <v>86</v>
      </c>
      <c r="E97" s="149">
        <v>0</v>
      </c>
      <c r="F97" s="149">
        <v>0</v>
      </c>
      <c r="G97" s="149">
        <v>0</v>
      </c>
      <c r="H97" s="150">
        <f t="shared" si="26"/>
        <v>0</v>
      </c>
      <c r="I97" s="149">
        <v>0</v>
      </c>
      <c r="J97" s="149">
        <v>0</v>
      </c>
      <c r="K97" s="149">
        <v>0</v>
      </c>
      <c r="L97" s="150">
        <f t="shared" si="27"/>
        <v>0</v>
      </c>
      <c r="M97" s="149">
        <v>0</v>
      </c>
      <c r="N97" s="149">
        <v>0</v>
      </c>
      <c r="O97" s="149">
        <v>0</v>
      </c>
      <c r="P97" s="150">
        <f t="shared" si="28"/>
        <v>0</v>
      </c>
      <c r="Q97" s="149">
        <v>0</v>
      </c>
      <c r="R97" s="149">
        <v>0</v>
      </c>
      <c r="S97" s="149">
        <v>0</v>
      </c>
      <c r="T97" s="150">
        <f t="shared" si="29"/>
        <v>0</v>
      </c>
      <c r="U97" s="150"/>
      <c r="V97" s="150"/>
      <c r="W97" s="150"/>
      <c r="X97" s="150"/>
      <c r="Y97" s="149">
        <f t="shared" si="38"/>
        <v>0</v>
      </c>
      <c r="Z97" s="149">
        <f t="shared" si="38"/>
        <v>0</v>
      </c>
      <c r="AA97" s="149">
        <f t="shared" si="38"/>
        <v>0</v>
      </c>
      <c r="AB97" s="150">
        <f t="shared" si="38"/>
        <v>0</v>
      </c>
    </row>
    <row r="98" spans="1:28" ht="49.5" customHeight="1">
      <c r="A98" s="68"/>
      <c r="B98" s="196"/>
      <c r="C98" s="96">
        <v>5000</v>
      </c>
      <c r="D98" s="151" t="s">
        <v>87</v>
      </c>
      <c r="E98" s="149">
        <v>50960184.310000002</v>
      </c>
      <c r="F98" s="149">
        <v>0</v>
      </c>
      <c r="G98" s="149">
        <v>456500</v>
      </c>
      <c r="H98" s="150">
        <f t="shared" si="26"/>
        <v>51416684.310000002</v>
      </c>
      <c r="I98" s="149">
        <v>29581281.199999999</v>
      </c>
      <c r="J98" s="149">
        <v>0</v>
      </c>
      <c r="K98" s="149">
        <v>0</v>
      </c>
      <c r="L98" s="150">
        <f t="shared" si="27"/>
        <v>29581281.199999999</v>
      </c>
      <c r="M98" s="149">
        <v>0</v>
      </c>
      <c r="N98" s="149">
        <v>0</v>
      </c>
      <c r="O98" s="149">
        <v>0</v>
      </c>
      <c r="P98" s="150">
        <f t="shared" si="28"/>
        <v>0</v>
      </c>
      <c r="Q98" s="149">
        <v>21349389.789999999</v>
      </c>
      <c r="R98" s="149">
        <v>0</v>
      </c>
      <c r="S98" s="149">
        <v>0</v>
      </c>
      <c r="T98" s="150">
        <f t="shared" si="29"/>
        <v>21349389.789999999</v>
      </c>
      <c r="U98" s="150"/>
      <c r="V98" s="150"/>
      <c r="W98" s="150"/>
      <c r="X98" s="150"/>
      <c r="Y98" s="149">
        <f t="shared" si="38"/>
        <v>29513.320000004023</v>
      </c>
      <c r="Z98" s="149">
        <f t="shared" si="38"/>
        <v>0</v>
      </c>
      <c r="AA98" s="149">
        <f t="shared" si="38"/>
        <v>456500</v>
      </c>
      <c r="AB98" s="150">
        <f t="shared" si="38"/>
        <v>486013.32000000402</v>
      </c>
    </row>
    <row r="99" spans="1:28" ht="47.25" customHeight="1">
      <c r="A99" s="68"/>
      <c r="B99" s="197"/>
      <c r="C99" s="96">
        <v>6000</v>
      </c>
      <c r="D99" s="151" t="s">
        <v>88</v>
      </c>
      <c r="E99" s="149">
        <v>0</v>
      </c>
      <c r="F99" s="149">
        <v>0</v>
      </c>
      <c r="G99" s="149">
        <v>0</v>
      </c>
      <c r="H99" s="150">
        <f t="shared" si="26"/>
        <v>0</v>
      </c>
      <c r="I99" s="149">
        <v>0</v>
      </c>
      <c r="J99" s="149">
        <v>0</v>
      </c>
      <c r="K99" s="149">
        <v>0</v>
      </c>
      <c r="L99" s="150">
        <f t="shared" si="27"/>
        <v>0</v>
      </c>
      <c r="M99" s="149">
        <v>0</v>
      </c>
      <c r="N99" s="149">
        <v>0</v>
      </c>
      <c r="O99" s="149">
        <v>0</v>
      </c>
      <c r="P99" s="150">
        <f t="shared" si="28"/>
        <v>0</v>
      </c>
      <c r="Q99" s="149">
        <v>0</v>
      </c>
      <c r="R99" s="149">
        <v>0</v>
      </c>
      <c r="S99" s="149">
        <v>0</v>
      </c>
      <c r="T99" s="150">
        <f t="shared" si="29"/>
        <v>0</v>
      </c>
      <c r="U99" s="150"/>
      <c r="V99" s="150"/>
      <c r="W99" s="150"/>
      <c r="X99" s="150"/>
      <c r="Y99" s="149">
        <f t="shared" si="38"/>
        <v>0</v>
      </c>
      <c r="Z99" s="149">
        <f t="shared" si="38"/>
        <v>0</v>
      </c>
      <c r="AA99" s="149">
        <f t="shared" si="38"/>
        <v>0</v>
      </c>
      <c r="AB99" s="150">
        <f t="shared" si="38"/>
        <v>0</v>
      </c>
    </row>
    <row r="100" spans="1:28" ht="64.5" hidden="1" customHeight="1">
      <c r="A100" s="68"/>
      <c r="B100" s="195">
        <v>14</v>
      </c>
      <c r="C100" s="85"/>
      <c r="D100" s="152" t="s">
        <v>100</v>
      </c>
      <c r="E100" s="153">
        <f>SUM(E101:E106)</f>
        <v>0</v>
      </c>
      <c r="F100" s="153">
        <f>SUM(F101:F106)</f>
        <v>0</v>
      </c>
      <c r="G100" s="153">
        <f t="shared" ref="G100:AA100" si="39">SUM(G101:G106)</f>
        <v>0</v>
      </c>
      <c r="H100" s="147">
        <f t="shared" si="26"/>
        <v>0</v>
      </c>
      <c r="I100" s="153">
        <f t="shared" si="39"/>
        <v>0</v>
      </c>
      <c r="J100" s="153">
        <f>SUM(J101:J106)</f>
        <v>0</v>
      </c>
      <c r="K100" s="153">
        <f t="shared" si="39"/>
        <v>0</v>
      </c>
      <c r="L100" s="147">
        <f t="shared" si="27"/>
        <v>0</v>
      </c>
      <c r="M100" s="153">
        <f t="shared" si="39"/>
        <v>0</v>
      </c>
      <c r="N100" s="153">
        <f>SUM(N101:N106)</f>
        <v>0</v>
      </c>
      <c r="O100" s="153">
        <f t="shared" si="39"/>
        <v>0</v>
      </c>
      <c r="P100" s="147">
        <f t="shared" si="28"/>
        <v>0</v>
      </c>
      <c r="Q100" s="153">
        <f t="shared" si="39"/>
        <v>0</v>
      </c>
      <c r="R100" s="153">
        <f>SUM(R101:R106)</f>
        <v>0</v>
      </c>
      <c r="S100" s="153">
        <f t="shared" si="39"/>
        <v>0</v>
      </c>
      <c r="T100" s="147">
        <f t="shared" si="29"/>
        <v>0</v>
      </c>
      <c r="U100" s="147"/>
      <c r="V100" s="147"/>
      <c r="W100" s="147"/>
      <c r="X100" s="147"/>
      <c r="Y100" s="153">
        <f t="shared" si="39"/>
        <v>0</v>
      </c>
      <c r="Z100" s="153">
        <f>SUM(Z101:Z106)</f>
        <v>0</v>
      </c>
      <c r="AA100" s="153">
        <f t="shared" si="39"/>
        <v>0</v>
      </c>
      <c r="AB100" s="147">
        <f>Y100+Z100+AA100</f>
        <v>0</v>
      </c>
    </row>
    <row r="101" spans="1:28" ht="49.5" hidden="1" customHeight="1">
      <c r="A101" s="68"/>
      <c r="B101" s="196"/>
      <c r="C101" s="96">
        <v>1000</v>
      </c>
      <c r="D101" s="151" t="s">
        <v>83</v>
      </c>
      <c r="E101" s="149">
        <v>0</v>
      </c>
      <c r="F101" s="149">
        <v>0</v>
      </c>
      <c r="G101" s="149">
        <v>0</v>
      </c>
      <c r="H101" s="150">
        <f t="shared" si="26"/>
        <v>0</v>
      </c>
      <c r="I101" s="149">
        <v>0</v>
      </c>
      <c r="J101" s="149">
        <v>0</v>
      </c>
      <c r="K101" s="149">
        <v>0</v>
      </c>
      <c r="L101" s="150">
        <f t="shared" si="27"/>
        <v>0</v>
      </c>
      <c r="M101" s="149">
        <v>0</v>
      </c>
      <c r="N101" s="149">
        <v>0</v>
      </c>
      <c r="O101" s="149">
        <v>0</v>
      </c>
      <c r="P101" s="150">
        <f t="shared" si="28"/>
        <v>0</v>
      </c>
      <c r="Q101" s="149">
        <v>0</v>
      </c>
      <c r="R101" s="149">
        <v>0</v>
      </c>
      <c r="S101" s="149">
        <v>0</v>
      </c>
      <c r="T101" s="150">
        <f t="shared" si="29"/>
        <v>0</v>
      </c>
      <c r="U101" s="150"/>
      <c r="V101" s="150"/>
      <c r="W101" s="150"/>
      <c r="X101" s="150"/>
      <c r="Y101" s="149">
        <f t="shared" ref="Y101:AB106" si="40">+E101-I101-M101-Q101-U101</f>
        <v>0</v>
      </c>
      <c r="Z101" s="149">
        <f t="shared" si="40"/>
        <v>0</v>
      </c>
      <c r="AA101" s="149">
        <f t="shared" si="40"/>
        <v>0</v>
      </c>
      <c r="AB101" s="150">
        <f t="shared" si="40"/>
        <v>0</v>
      </c>
    </row>
    <row r="102" spans="1:28" ht="49.5" hidden="1" customHeight="1">
      <c r="A102" s="68"/>
      <c r="B102" s="196"/>
      <c r="C102" s="96">
        <v>2000</v>
      </c>
      <c r="D102" s="151" t="s">
        <v>84</v>
      </c>
      <c r="E102" s="149">
        <v>0</v>
      </c>
      <c r="F102" s="149">
        <v>0</v>
      </c>
      <c r="G102" s="149">
        <v>0</v>
      </c>
      <c r="H102" s="150">
        <f t="shared" si="26"/>
        <v>0</v>
      </c>
      <c r="I102" s="149">
        <v>0</v>
      </c>
      <c r="J102" s="149">
        <v>0</v>
      </c>
      <c r="K102" s="149">
        <v>0</v>
      </c>
      <c r="L102" s="150">
        <f t="shared" si="27"/>
        <v>0</v>
      </c>
      <c r="M102" s="149">
        <v>0</v>
      </c>
      <c r="N102" s="149">
        <v>0</v>
      </c>
      <c r="O102" s="149">
        <v>0</v>
      </c>
      <c r="P102" s="150">
        <f t="shared" si="28"/>
        <v>0</v>
      </c>
      <c r="Q102" s="149">
        <v>0</v>
      </c>
      <c r="R102" s="149">
        <v>0</v>
      </c>
      <c r="S102" s="149">
        <v>0</v>
      </c>
      <c r="T102" s="150">
        <f t="shared" si="29"/>
        <v>0</v>
      </c>
      <c r="U102" s="150"/>
      <c r="V102" s="150"/>
      <c r="W102" s="150"/>
      <c r="X102" s="150"/>
      <c r="Y102" s="149">
        <f t="shared" si="40"/>
        <v>0</v>
      </c>
      <c r="Z102" s="149">
        <f t="shared" si="40"/>
        <v>0</v>
      </c>
      <c r="AA102" s="149">
        <f t="shared" si="40"/>
        <v>0</v>
      </c>
      <c r="AB102" s="150">
        <f t="shared" si="40"/>
        <v>0</v>
      </c>
    </row>
    <row r="103" spans="1:28" ht="49.5" hidden="1" customHeight="1">
      <c r="A103" s="68"/>
      <c r="B103" s="196"/>
      <c r="C103" s="96">
        <v>3000</v>
      </c>
      <c r="D103" s="151" t="s">
        <v>85</v>
      </c>
      <c r="E103" s="149">
        <v>0</v>
      </c>
      <c r="F103" s="149">
        <v>0</v>
      </c>
      <c r="G103" s="149">
        <v>0</v>
      </c>
      <c r="H103" s="150">
        <f t="shared" si="26"/>
        <v>0</v>
      </c>
      <c r="I103" s="149">
        <v>0</v>
      </c>
      <c r="J103" s="149">
        <v>0</v>
      </c>
      <c r="K103" s="149">
        <v>0</v>
      </c>
      <c r="L103" s="150">
        <f t="shared" si="27"/>
        <v>0</v>
      </c>
      <c r="M103" s="149">
        <v>0</v>
      </c>
      <c r="N103" s="149">
        <v>0</v>
      </c>
      <c r="O103" s="149">
        <v>0</v>
      </c>
      <c r="P103" s="150">
        <f t="shared" si="28"/>
        <v>0</v>
      </c>
      <c r="Q103" s="149">
        <v>0</v>
      </c>
      <c r="R103" s="149">
        <v>0</v>
      </c>
      <c r="S103" s="149">
        <v>0</v>
      </c>
      <c r="T103" s="150">
        <f t="shared" si="29"/>
        <v>0</v>
      </c>
      <c r="U103" s="150"/>
      <c r="V103" s="150"/>
      <c r="W103" s="150"/>
      <c r="X103" s="150"/>
      <c r="Y103" s="149">
        <f t="shared" si="40"/>
        <v>0</v>
      </c>
      <c r="Z103" s="149">
        <f t="shared" si="40"/>
        <v>0</v>
      </c>
      <c r="AA103" s="149">
        <f t="shared" si="40"/>
        <v>0</v>
      </c>
      <c r="AB103" s="150">
        <f t="shared" si="40"/>
        <v>0</v>
      </c>
    </row>
    <row r="104" spans="1:28" ht="54.75" hidden="1" customHeight="1">
      <c r="A104" s="68"/>
      <c r="B104" s="196"/>
      <c r="C104" s="96">
        <v>4000</v>
      </c>
      <c r="D104" s="151" t="s">
        <v>86</v>
      </c>
      <c r="E104" s="149">
        <v>0</v>
      </c>
      <c r="F104" s="149">
        <v>0</v>
      </c>
      <c r="G104" s="149">
        <v>0</v>
      </c>
      <c r="H104" s="150">
        <f t="shared" si="26"/>
        <v>0</v>
      </c>
      <c r="I104" s="149">
        <v>0</v>
      </c>
      <c r="J104" s="149">
        <v>0</v>
      </c>
      <c r="K104" s="149">
        <v>0</v>
      </c>
      <c r="L104" s="150">
        <f t="shared" si="27"/>
        <v>0</v>
      </c>
      <c r="M104" s="149">
        <v>0</v>
      </c>
      <c r="N104" s="149">
        <v>0</v>
      </c>
      <c r="O104" s="149">
        <v>0</v>
      </c>
      <c r="P104" s="150">
        <f t="shared" si="28"/>
        <v>0</v>
      </c>
      <c r="Q104" s="149">
        <v>0</v>
      </c>
      <c r="R104" s="149">
        <v>0</v>
      </c>
      <c r="S104" s="149">
        <v>0</v>
      </c>
      <c r="T104" s="150">
        <f t="shared" si="29"/>
        <v>0</v>
      </c>
      <c r="U104" s="150"/>
      <c r="V104" s="150"/>
      <c r="W104" s="150"/>
      <c r="X104" s="150"/>
      <c r="Y104" s="149">
        <f t="shared" si="40"/>
        <v>0</v>
      </c>
      <c r="Z104" s="149">
        <f t="shared" si="40"/>
        <v>0</v>
      </c>
      <c r="AA104" s="149">
        <f t="shared" si="40"/>
        <v>0</v>
      </c>
      <c r="AB104" s="150">
        <f t="shared" si="40"/>
        <v>0</v>
      </c>
    </row>
    <row r="105" spans="1:28" ht="49.5" hidden="1" customHeight="1">
      <c r="A105" s="68"/>
      <c r="B105" s="196"/>
      <c r="C105" s="96">
        <v>5000</v>
      </c>
      <c r="D105" s="151" t="s">
        <v>87</v>
      </c>
      <c r="E105" s="149">
        <v>0</v>
      </c>
      <c r="F105" s="149">
        <v>0</v>
      </c>
      <c r="G105" s="149">
        <v>0</v>
      </c>
      <c r="H105" s="150">
        <f t="shared" si="26"/>
        <v>0</v>
      </c>
      <c r="I105" s="149">
        <v>0</v>
      </c>
      <c r="J105" s="149">
        <v>0</v>
      </c>
      <c r="K105" s="149">
        <v>0</v>
      </c>
      <c r="L105" s="150">
        <f t="shared" si="27"/>
        <v>0</v>
      </c>
      <c r="M105" s="149">
        <v>0</v>
      </c>
      <c r="N105" s="149">
        <v>0</v>
      </c>
      <c r="O105" s="149">
        <v>0</v>
      </c>
      <c r="P105" s="150">
        <f t="shared" si="28"/>
        <v>0</v>
      </c>
      <c r="Q105" s="149">
        <v>0</v>
      </c>
      <c r="R105" s="149">
        <v>0</v>
      </c>
      <c r="S105" s="149">
        <v>0</v>
      </c>
      <c r="T105" s="150">
        <f t="shared" si="29"/>
        <v>0</v>
      </c>
      <c r="U105" s="150"/>
      <c r="V105" s="150"/>
      <c r="W105" s="150"/>
      <c r="X105" s="150"/>
      <c r="Y105" s="149">
        <f t="shared" si="40"/>
        <v>0</v>
      </c>
      <c r="Z105" s="149">
        <f t="shared" si="40"/>
        <v>0</v>
      </c>
      <c r="AA105" s="149">
        <f t="shared" si="40"/>
        <v>0</v>
      </c>
      <c r="AB105" s="150">
        <f t="shared" si="40"/>
        <v>0</v>
      </c>
    </row>
    <row r="106" spans="1:28" ht="49.5" hidden="1" customHeight="1">
      <c r="A106" s="68"/>
      <c r="B106" s="197"/>
      <c r="C106" s="96">
        <v>6000</v>
      </c>
      <c r="D106" s="151" t="s">
        <v>88</v>
      </c>
      <c r="E106" s="149">
        <v>0</v>
      </c>
      <c r="F106" s="149">
        <v>0</v>
      </c>
      <c r="G106" s="149">
        <v>0</v>
      </c>
      <c r="H106" s="150">
        <f t="shared" si="26"/>
        <v>0</v>
      </c>
      <c r="I106" s="149">
        <v>0</v>
      </c>
      <c r="J106" s="149">
        <v>0</v>
      </c>
      <c r="K106" s="149">
        <v>0</v>
      </c>
      <c r="L106" s="150">
        <f t="shared" si="27"/>
        <v>0</v>
      </c>
      <c r="M106" s="149">
        <v>0</v>
      </c>
      <c r="N106" s="149">
        <v>0</v>
      </c>
      <c r="O106" s="149">
        <v>0</v>
      </c>
      <c r="P106" s="150">
        <f t="shared" si="28"/>
        <v>0</v>
      </c>
      <c r="Q106" s="149">
        <v>0</v>
      </c>
      <c r="R106" s="149">
        <v>0</v>
      </c>
      <c r="S106" s="149">
        <v>0</v>
      </c>
      <c r="T106" s="150">
        <f t="shared" si="29"/>
        <v>0</v>
      </c>
      <c r="U106" s="150"/>
      <c r="V106" s="150"/>
      <c r="W106" s="150"/>
      <c r="X106" s="150"/>
      <c r="Y106" s="149">
        <f t="shared" si="40"/>
        <v>0</v>
      </c>
      <c r="Z106" s="149">
        <f t="shared" si="40"/>
        <v>0</v>
      </c>
      <c r="AA106" s="149">
        <f t="shared" si="40"/>
        <v>0</v>
      </c>
      <c r="AB106" s="150">
        <f t="shared" si="40"/>
        <v>0</v>
      </c>
    </row>
    <row r="107" spans="1:28" ht="64.5" customHeight="1">
      <c r="A107" s="68"/>
      <c r="B107" s="195">
        <v>15</v>
      </c>
      <c r="C107" s="85"/>
      <c r="D107" s="152" t="s">
        <v>101</v>
      </c>
      <c r="E107" s="153">
        <f>SUM(E108:E113)</f>
        <v>1300000</v>
      </c>
      <c r="F107" s="153">
        <f>SUM(F108:F113)</f>
        <v>0</v>
      </c>
      <c r="G107" s="153">
        <f t="shared" ref="G107:AA107" si="41">SUM(G108:G113)</f>
        <v>6501851.0800000001</v>
      </c>
      <c r="H107" s="147">
        <f t="shared" si="26"/>
        <v>7801851.0800000001</v>
      </c>
      <c r="I107" s="153">
        <f t="shared" si="41"/>
        <v>1291999.99</v>
      </c>
      <c r="J107" s="153">
        <f>SUM(J108:J113)</f>
        <v>0</v>
      </c>
      <c r="K107" s="153">
        <f t="shared" si="41"/>
        <v>259090.11</v>
      </c>
      <c r="L107" s="147">
        <f t="shared" si="27"/>
        <v>1551090.1</v>
      </c>
      <c r="M107" s="153">
        <f t="shared" si="41"/>
        <v>0</v>
      </c>
      <c r="N107" s="153">
        <f>SUM(N108:N113)</f>
        <v>0</v>
      </c>
      <c r="O107" s="153">
        <f t="shared" si="41"/>
        <v>0</v>
      </c>
      <c r="P107" s="147">
        <f t="shared" si="28"/>
        <v>0</v>
      </c>
      <c r="Q107" s="153">
        <f t="shared" si="41"/>
        <v>0</v>
      </c>
      <c r="R107" s="153">
        <f>SUM(R108:R113)</f>
        <v>0</v>
      </c>
      <c r="S107" s="153">
        <f t="shared" si="41"/>
        <v>4582947.66</v>
      </c>
      <c r="T107" s="147">
        <f t="shared" si="29"/>
        <v>4582947.66</v>
      </c>
      <c r="U107" s="147"/>
      <c r="V107" s="147"/>
      <c r="W107" s="147"/>
      <c r="X107" s="147"/>
      <c r="Y107" s="153">
        <f t="shared" si="41"/>
        <v>8000.0100000000093</v>
      </c>
      <c r="Z107" s="153">
        <f>SUM(Z108:Z113)</f>
        <v>0</v>
      </c>
      <c r="AA107" s="153">
        <f t="shared" si="41"/>
        <v>1659813.3099999998</v>
      </c>
      <c r="AB107" s="147">
        <f>Y107+Z107+AA107</f>
        <v>1667813.3199999998</v>
      </c>
    </row>
    <row r="108" spans="1:28" ht="49.5" customHeight="1">
      <c r="A108" s="68"/>
      <c r="B108" s="196"/>
      <c r="C108" s="96">
        <v>1000</v>
      </c>
      <c r="D108" s="148" t="s">
        <v>83</v>
      </c>
      <c r="E108" s="149">
        <v>0</v>
      </c>
      <c r="F108" s="149">
        <v>0</v>
      </c>
      <c r="G108" s="149">
        <v>6021851.0800000001</v>
      </c>
      <c r="H108" s="150">
        <f t="shared" si="26"/>
        <v>6021851.0800000001</v>
      </c>
      <c r="I108" s="149">
        <v>0</v>
      </c>
      <c r="J108" s="149">
        <v>0</v>
      </c>
      <c r="K108" s="149">
        <v>259090.11</v>
      </c>
      <c r="L108" s="150">
        <f t="shared" si="27"/>
        <v>259090.11</v>
      </c>
      <c r="M108" s="149">
        <v>0</v>
      </c>
      <c r="N108" s="149">
        <v>0</v>
      </c>
      <c r="O108" s="149">
        <v>0</v>
      </c>
      <c r="P108" s="150">
        <f t="shared" si="28"/>
        <v>0</v>
      </c>
      <c r="Q108" s="149">
        <v>0</v>
      </c>
      <c r="R108" s="149">
        <v>0</v>
      </c>
      <c r="S108" s="149">
        <v>4559274.5</v>
      </c>
      <c r="T108" s="150">
        <f t="shared" si="29"/>
        <v>4559274.5</v>
      </c>
      <c r="U108" s="150"/>
      <c r="V108" s="150"/>
      <c r="W108" s="150"/>
      <c r="X108" s="150"/>
      <c r="Y108" s="149">
        <f t="shared" ref="Y108:AB113" si="42">+E108-I108-M108-Q108-U108</f>
        <v>0</v>
      </c>
      <c r="Z108" s="149">
        <f t="shared" si="42"/>
        <v>0</v>
      </c>
      <c r="AA108" s="149">
        <f t="shared" si="42"/>
        <v>1203486.4699999997</v>
      </c>
      <c r="AB108" s="150">
        <f t="shared" si="42"/>
        <v>1203486.4699999997</v>
      </c>
    </row>
    <row r="109" spans="1:28" ht="49.5" customHeight="1">
      <c r="A109" s="68"/>
      <c r="B109" s="196"/>
      <c r="C109" s="96">
        <v>2000</v>
      </c>
      <c r="D109" s="151" t="s">
        <v>84</v>
      </c>
      <c r="E109" s="149">
        <v>0</v>
      </c>
      <c r="F109" s="149">
        <v>0</v>
      </c>
      <c r="G109" s="149">
        <v>130000</v>
      </c>
      <c r="H109" s="150">
        <f t="shared" si="26"/>
        <v>130000</v>
      </c>
      <c r="I109" s="149">
        <v>0</v>
      </c>
      <c r="J109" s="149">
        <v>0</v>
      </c>
      <c r="K109" s="149">
        <v>0</v>
      </c>
      <c r="L109" s="150">
        <f t="shared" si="27"/>
        <v>0</v>
      </c>
      <c r="M109" s="149">
        <v>0</v>
      </c>
      <c r="N109" s="149">
        <v>0</v>
      </c>
      <c r="O109" s="149">
        <v>0</v>
      </c>
      <c r="P109" s="150">
        <f t="shared" si="28"/>
        <v>0</v>
      </c>
      <c r="Q109" s="149">
        <v>0</v>
      </c>
      <c r="R109" s="149">
        <v>0</v>
      </c>
      <c r="S109" s="149">
        <v>20307.009999999998</v>
      </c>
      <c r="T109" s="150">
        <f t="shared" si="29"/>
        <v>20307.009999999998</v>
      </c>
      <c r="U109" s="150"/>
      <c r="V109" s="150"/>
      <c r="W109" s="150"/>
      <c r="X109" s="150"/>
      <c r="Y109" s="149">
        <f t="shared" si="42"/>
        <v>0</v>
      </c>
      <c r="Z109" s="149">
        <f t="shared" si="42"/>
        <v>0</v>
      </c>
      <c r="AA109" s="149">
        <f t="shared" si="42"/>
        <v>109692.99</v>
      </c>
      <c r="AB109" s="150">
        <f t="shared" si="42"/>
        <v>109692.99</v>
      </c>
    </row>
    <row r="110" spans="1:28" ht="49.5" customHeight="1">
      <c r="A110" s="68"/>
      <c r="B110" s="196"/>
      <c r="C110" s="96">
        <v>3000</v>
      </c>
      <c r="D110" s="151" t="s">
        <v>85</v>
      </c>
      <c r="E110" s="149">
        <v>1300000</v>
      </c>
      <c r="F110" s="149">
        <v>0</v>
      </c>
      <c r="G110" s="149">
        <v>120000</v>
      </c>
      <c r="H110" s="150">
        <f t="shared" si="26"/>
        <v>1420000</v>
      </c>
      <c r="I110" s="149">
        <v>1291999.99</v>
      </c>
      <c r="J110" s="149">
        <v>0</v>
      </c>
      <c r="K110" s="149">
        <v>0</v>
      </c>
      <c r="L110" s="150">
        <f t="shared" si="27"/>
        <v>1291999.99</v>
      </c>
      <c r="M110" s="149">
        <v>0</v>
      </c>
      <c r="N110" s="149">
        <v>0</v>
      </c>
      <c r="O110" s="149">
        <v>0</v>
      </c>
      <c r="P110" s="150">
        <f t="shared" si="28"/>
        <v>0</v>
      </c>
      <c r="Q110" s="149">
        <v>0</v>
      </c>
      <c r="R110" s="149">
        <v>0</v>
      </c>
      <c r="S110" s="149">
        <v>3366.15</v>
      </c>
      <c r="T110" s="150">
        <f t="shared" si="29"/>
        <v>3366.15</v>
      </c>
      <c r="U110" s="150"/>
      <c r="V110" s="150"/>
      <c r="W110" s="150"/>
      <c r="X110" s="150"/>
      <c r="Y110" s="149">
        <f t="shared" si="42"/>
        <v>8000.0100000000093</v>
      </c>
      <c r="Z110" s="149">
        <f t="shared" si="42"/>
        <v>0</v>
      </c>
      <c r="AA110" s="149">
        <f t="shared" si="42"/>
        <v>116633.85</v>
      </c>
      <c r="AB110" s="150">
        <f t="shared" si="42"/>
        <v>124633.86000000002</v>
      </c>
    </row>
    <row r="111" spans="1:28" ht="54.95" customHeight="1">
      <c r="A111" s="68"/>
      <c r="B111" s="196"/>
      <c r="C111" s="96">
        <v>4000</v>
      </c>
      <c r="D111" s="151" t="s">
        <v>86</v>
      </c>
      <c r="E111" s="149">
        <v>0</v>
      </c>
      <c r="F111" s="149">
        <v>0</v>
      </c>
      <c r="G111" s="149">
        <v>0</v>
      </c>
      <c r="H111" s="150">
        <f t="shared" si="26"/>
        <v>0</v>
      </c>
      <c r="I111" s="149">
        <v>0</v>
      </c>
      <c r="J111" s="149">
        <v>0</v>
      </c>
      <c r="K111" s="149">
        <v>0</v>
      </c>
      <c r="L111" s="150">
        <f t="shared" si="27"/>
        <v>0</v>
      </c>
      <c r="M111" s="149">
        <v>0</v>
      </c>
      <c r="N111" s="149">
        <v>0</v>
      </c>
      <c r="O111" s="149">
        <v>0</v>
      </c>
      <c r="P111" s="150">
        <f t="shared" si="28"/>
        <v>0</v>
      </c>
      <c r="Q111" s="149">
        <v>0</v>
      </c>
      <c r="R111" s="149">
        <v>0</v>
      </c>
      <c r="S111" s="149">
        <v>0</v>
      </c>
      <c r="T111" s="150">
        <f t="shared" si="29"/>
        <v>0</v>
      </c>
      <c r="U111" s="150"/>
      <c r="V111" s="150"/>
      <c r="W111" s="150"/>
      <c r="X111" s="150"/>
      <c r="Y111" s="149">
        <f t="shared" si="42"/>
        <v>0</v>
      </c>
      <c r="Z111" s="149">
        <f t="shared" si="42"/>
        <v>0</v>
      </c>
      <c r="AA111" s="149">
        <f t="shared" si="42"/>
        <v>0</v>
      </c>
      <c r="AB111" s="150">
        <f t="shared" si="42"/>
        <v>0</v>
      </c>
    </row>
    <row r="112" spans="1:28" ht="49.5" customHeight="1">
      <c r="A112" s="68"/>
      <c r="B112" s="196"/>
      <c r="C112" s="96">
        <v>5000</v>
      </c>
      <c r="D112" s="151" t="s">
        <v>87</v>
      </c>
      <c r="E112" s="149">
        <v>0</v>
      </c>
      <c r="F112" s="149">
        <v>0</v>
      </c>
      <c r="G112" s="149">
        <v>230000</v>
      </c>
      <c r="H112" s="150">
        <f t="shared" si="26"/>
        <v>230000</v>
      </c>
      <c r="I112" s="149">
        <v>0</v>
      </c>
      <c r="J112" s="149">
        <v>0</v>
      </c>
      <c r="K112" s="149">
        <v>0</v>
      </c>
      <c r="L112" s="150">
        <f t="shared" si="27"/>
        <v>0</v>
      </c>
      <c r="M112" s="149">
        <v>0</v>
      </c>
      <c r="N112" s="149">
        <v>0</v>
      </c>
      <c r="O112" s="149">
        <v>0</v>
      </c>
      <c r="P112" s="150">
        <f t="shared" si="28"/>
        <v>0</v>
      </c>
      <c r="Q112" s="149">
        <v>0</v>
      </c>
      <c r="R112" s="149">
        <v>0</v>
      </c>
      <c r="S112" s="149">
        <v>0</v>
      </c>
      <c r="T112" s="150">
        <f t="shared" si="29"/>
        <v>0</v>
      </c>
      <c r="U112" s="150"/>
      <c r="V112" s="150"/>
      <c r="W112" s="150"/>
      <c r="X112" s="150"/>
      <c r="Y112" s="149">
        <f t="shared" si="42"/>
        <v>0</v>
      </c>
      <c r="Z112" s="149">
        <f t="shared" si="42"/>
        <v>0</v>
      </c>
      <c r="AA112" s="149">
        <f t="shared" si="42"/>
        <v>230000</v>
      </c>
      <c r="AB112" s="150">
        <f t="shared" si="42"/>
        <v>230000</v>
      </c>
    </row>
    <row r="113" spans="1:28" ht="41.25" customHeight="1">
      <c r="A113" s="68"/>
      <c r="B113" s="197"/>
      <c r="C113" s="96">
        <v>6000</v>
      </c>
      <c r="D113" s="151" t="s">
        <v>88</v>
      </c>
      <c r="E113" s="149">
        <v>0</v>
      </c>
      <c r="F113" s="149">
        <v>0</v>
      </c>
      <c r="G113" s="149">
        <v>0</v>
      </c>
      <c r="H113" s="150">
        <f t="shared" si="26"/>
        <v>0</v>
      </c>
      <c r="I113" s="149">
        <v>0</v>
      </c>
      <c r="J113" s="149">
        <v>0</v>
      </c>
      <c r="K113" s="149">
        <v>0</v>
      </c>
      <c r="L113" s="150">
        <f t="shared" si="27"/>
        <v>0</v>
      </c>
      <c r="M113" s="149">
        <v>0</v>
      </c>
      <c r="N113" s="149">
        <v>0</v>
      </c>
      <c r="O113" s="149">
        <v>0</v>
      </c>
      <c r="P113" s="150">
        <f t="shared" si="28"/>
        <v>0</v>
      </c>
      <c r="Q113" s="149">
        <v>0</v>
      </c>
      <c r="R113" s="149">
        <v>0</v>
      </c>
      <c r="S113" s="149">
        <v>0</v>
      </c>
      <c r="T113" s="150">
        <f t="shared" si="29"/>
        <v>0</v>
      </c>
      <c r="U113" s="150"/>
      <c r="V113" s="150"/>
      <c r="W113" s="150"/>
      <c r="X113" s="150"/>
      <c r="Y113" s="149">
        <f t="shared" si="42"/>
        <v>0</v>
      </c>
      <c r="Z113" s="149">
        <f t="shared" si="42"/>
        <v>0</v>
      </c>
      <c r="AA113" s="149">
        <f t="shared" si="42"/>
        <v>0</v>
      </c>
      <c r="AB113" s="150">
        <f t="shared" si="42"/>
        <v>0</v>
      </c>
    </row>
    <row r="114" spans="1:28" ht="3.75" hidden="1" customHeight="1">
      <c r="A114" s="68"/>
      <c r="B114" s="195">
        <v>16</v>
      </c>
      <c r="C114" s="85"/>
      <c r="D114" s="158" t="s">
        <v>114</v>
      </c>
      <c r="E114" s="153">
        <f>SUM(E115:E120)</f>
        <v>0</v>
      </c>
      <c r="F114" s="153">
        <f>SUM(F115:F120)</f>
        <v>0</v>
      </c>
      <c r="G114" s="153">
        <f t="shared" ref="G114:AA114" si="43">SUM(G115:G120)</f>
        <v>0</v>
      </c>
      <c r="H114" s="147">
        <f t="shared" si="26"/>
        <v>0</v>
      </c>
      <c r="I114" s="153">
        <f t="shared" si="43"/>
        <v>0</v>
      </c>
      <c r="J114" s="153">
        <f>SUM(J115:J120)</f>
        <v>0</v>
      </c>
      <c r="K114" s="153">
        <f t="shared" si="43"/>
        <v>0</v>
      </c>
      <c r="L114" s="147">
        <f t="shared" si="27"/>
        <v>0</v>
      </c>
      <c r="M114" s="153">
        <f t="shared" si="43"/>
        <v>0</v>
      </c>
      <c r="N114" s="153">
        <f>SUM(N115:N120)</f>
        <v>0</v>
      </c>
      <c r="O114" s="153">
        <f t="shared" si="43"/>
        <v>0</v>
      </c>
      <c r="P114" s="147">
        <f t="shared" si="28"/>
        <v>0</v>
      </c>
      <c r="Q114" s="153">
        <f t="shared" si="43"/>
        <v>0</v>
      </c>
      <c r="R114" s="153">
        <f>SUM(R115:R120)</f>
        <v>0</v>
      </c>
      <c r="S114" s="153">
        <f t="shared" si="43"/>
        <v>0</v>
      </c>
      <c r="T114" s="147">
        <f t="shared" si="29"/>
        <v>0</v>
      </c>
      <c r="U114" s="147"/>
      <c r="V114" s="147"/>
      <c r="W114" s="147"/>
      <c r="X114" s="147"/>
      <c r="Y114" s="153">
        <f t="shared" si="43"/>
        <v>0</v>
      </c>
      <c r="Z114" s="153">
        <f>SUM(Z115:Z120)</f>
        <v>0</v>
      </c>
      <c r="AA114" s="153">
        <f t="shared" si="43"/>
        <v>0</v>
      </c>
      <c r="AB114" s="147">
        <f>Y114+Z114+AA114</f>
        <v>0</v>
      </c>
    </row>
    <row r="115" spans="1:28" ht="49.5" hidden="1" customHeight="1">
      <c r="A115" s="68"/>
      <c r="B115" s="196"/>
      <c r="C115" s="96">
        <v>1000</v>
      </c>
      <c r="D115" s="151" t="s">
        <v>83</v>
      </c>
      <c r="E115" s="149">
        <v>0</v>
      </c>
      <c r="F115" s="149">
        <v>0</v>
      </c>
      <c r="G115" s="149">
        <v>0</v>
      </c>
      <c r="H115" s="150">
        <f t="shared" si="26"/>
        <v>0</v>
      </c>
      <c r="I115" s="149">
        <v>0</v>
      </c>
      <c r="J115" s="149">
        <v>0</v>
      </c>
      <c r="K115" s="149">
        <v>0</v>
      </c>
      <c r="L115" s="150">
        <f t="shared" si="27"/>
        <v>0</v>
      </c>
      <c r="M115" s="149">
        <v>0</v>
      </c>
      <c r="N115" s="149">
        <v>0</v>
      </c>
      <c r="O115" s="149">
        <v>0</v>
      </c>
      <c r="P115" s="150">
        <f t="shared" si="28"/>
        <v>0</v>
      </c>
      <c r="Q115" s="149">
        <v>0</v>
      </c>
      <c r="R115" s="149">
        <v>0</v>
      </c>
      <c r="S115" s="149">
        <v>0</v>
      </c>
      <c r="T115" s="150">
        <f t="shared" si="29"/>
        <v>0</v>
      </c>
      <c r="U115" s="150"/>
      <c r="V115" s="150"/>
      <c r="W115" s="150"/>
      <c r="X115" s="150"/>
      <c r="Y115" s="149">
        <f t="shared" ref="Y115:AB120" si="44">+E115-I115-M115-Q115-U115</f>
        <v>0</v>
      </c>
      <c r="Z115" s="149">
        <f t="shared" si="44"/>
        <v>0</v>
      </c>
      <c r="AA115" s="149">
        <f t="shared" si="44"/>
        <v>0</v>
      </c>
      <c r="AB115" s="150">
        <f t="shared" si="44"/>
        <v>0</v>
      </c>
    </row>
    <row r="116" spans="1:28" ht="49.5" hidden="1" customHeight="1">
      <c r="A116" s="68"/>
      <c r="B116" s="196"/>
      <c r="C116" s="96">
        <v>2000</v>
      </c>
      <c r="D116" s="151" t="s">
        <v>84</v>
      </c>
      <c r="E116" s="149">
        <v>0</v>
      </c>
      <c r="F116" s="149">
        <v>0</v>
      </c>
      <c r="G116" s="149">
        <v>0</v>
      </c>
      <c r="H116" s="150">
        <f t="shared" si="26"/>
        <v>0</v>
      </c>
      <c r="I116" s="149">
        <v>0</v>
      </c>
      <c r="J116" s="149">
        <v>0</v>
      </c>
      <c r="K116" s="149">
        <v>0</v>
      </c>
      <c r="L116" s="150">
        <f t="shared" si="27"/>
        <v>0</v>
      </c>
      <c r="M116" s="149">
        <v>0</v>
      </c>
      <c r="N116" s="149">
        <v>0</v>
      </c>
      <c r="O116" s="149">
        <v>0</v>
      </c>
      <c r="P116" s="150">
        <f t="shared" si="28"/>
        <v>0</v>
      </c>
      <c r="Q116" s="149">
        <v>0</v>
      </c>
      <c r="R116" s="149">
        <v>0</v>
      </c>
      <c r="S116" s="149">
        <v>0</v>
      </c>
      <c r="T116" s="150">
        <f t="shared" si="29"/>
        <v>0</v>
      </c>
      <c r="U116" s="150"/>
      <c r="V116" s="150"/>
      <c r="W116" s="150"/>
      <c r="X116" s="150"/>
      <c r="Y116" s="149">
        <f t="shared" si="44"/>
        <v>0</v>
      </c>
      <c r="Z116" s="149">
        <f t="shared" si="44"/>
        <v>0</v>
      </c>
      <c r="AA116" s="149">
        <f t="shared" si="44"/>
        <v>0</v>
      </c>
      <c r="AB116" s="150">
        <f t="shared" si="44"/>
        <v>0</v>
      </c>
    </row>
    <row r="117" spans="1:28" ht="49.5" hidden="1" customHeight="1">
      <c r="A117" s="68"/>
      <c r="B117" s="196"/>
      <c r="C117" s="96">
        <v>3000</v>
      </c>
      <c r="D117" s="151" t="s">
        <v>85</v>
      </c>
      <c r="E117" s="149">
        <v>0</v>
      </c>
      <c r="F117" s="149">
        <v>0</v>
      </c>
      <c r="G117" s="149">
        <v>0</v>
      </c>
      <c r="H117" s="150">
        <f t="shared" si="26"/>
        <v>0</v>
      </c>
      <c r="I117" s="149">
        <v>0</v>
      </c>
      <c r="J117" s="149">
        <v>0</v>
      </c>
      <c r="K117" s="149">
        <v>0</v>
      </c>
      <c r="L117" s="150">
        <f t="shared" si="27"/>
        <v>0</v>
      </c>
      <c r="M117" s="149">
        <v>0</v>
      </c>
      <c r="N117" s="149">
        <v>0</v>
      </c>
      <c r="O117" s="149">
        <v>0</v>
      </c>
      <c r="P117" s="150">
        <f t="shared" si="28"/>
        <v>0</v>
      </c>
      <c r="Q117" s="149">
        <v>0</v>
      </c>
      <c r="R117" s="149">
        <v>0</v>
      </c>
      <c r="S117" s="149">
        <v>0</v>
      </c>
      <c r="T117" s="150">
        <f t="shared" si="29"/>
        <v>0</v>
      </c>
      <c r="U117" s="150"/>
      <c r="V117" s="150"/>
      <c r="W117" s="150"/>
      <c r="X117" s="150"/>
      <c r="Y117" s="149">
        <f t="shared" si="44"/>
        <v>0</v>
      </c>
      <c r="Z117" s="149">
        <f t="shared" si="44"/>
        <v>0</v>
      </c>
      <c r="AA117" s="149">
        <f t="shared" si="44"/>
        <v>0</v>
      </c>
      <c r="AB117" s="150">
        <f t="shared" si="44"/>
        <v>0</v>
      </c>
    </row>
    <row r="118" spans="1:28" ht="54.75" hidden="1" customHeight="1">
      <c r="A118" s="68"/>
      <c r="B118" s="196"/>
      <c r="C118" s="96">
        <v>4000</v>
      </c>
      <c r="D118" s="151" t="s">
        <v>86</v>
      </c>
      <c r="E118" s="149">
        <v>0</v>
      </c>
      <c r="F118" s="149">
        <v>0</v>
      </c>
      <c r="G118" s="149">
        <v>0</v>
      </c>
      <c r="H118" s="150">
        <f t="shared" si="26"/>
        <v>0</v>
      </c>
      <c r="I118" s="149">
        <v>0</v>
      </c>
      <c r="J118" s="149">
        <v>0</v>
      </c>
      <c r="K118" s="149">
        <v>0</v>
      </c>
      <c r="L118" s="150">
        <f t="shared" si="27"/>
        <v>0</v>
      </c>
      <c r="M118" s="149">
        <v>0</v>
      </c>
      <c r="N118" s="149">
        <v>0</v>
      </c>
      <c r="O118" s="149">
        <v>0</v>
      </c>
      <c r="P118" s="150">
        <f t="shared" si="28"/>
        <v>0</v>
      </c>
      <c r="Q118" s="149">
        <v>0</v>
      </c>
      <c r="R118" s="149">
        <v>0</v>
      </c>
      <c r="S118" s="149">
        <v>0</v>
      </c>
      <c r="T118" s="150">
        <f t="shared" si="29"/>
        <v>0</v>
      </c>
      <c r="U118" s="150"/>
      <c r="V118" s="150"/>
      <c r="W118" s="150"/>
      <c r="X118" s="150"/>
      <c r="Y118" s="149">
        <f t="shared" si="44"/>
        <v>0</v>
      </c>
      <c r="Z118" s="149">
        <f t="shared" si="44"/>
        <v>0</v>
      </c>
      <c r="AA118" s="149">
        <f t="shared" si="44"/>
        <v>0</v>
      </c>
      <c r="AB118" s="150">
        <f t="shared" si="44"/>
        <v>0</v>
      </c>
    </row>
    <row r="119" spans="1:28" ht="49.5" hidden="1" customHeight="1">
      <c r="A119" s="68"/>
      <c r="B119" s="196"/>
      <c r="C119" s="96">
        <v>5000</v>
      </c>
      <c r="D119" s="151" t="s">
        <v>87</v>
      </c>
      <c r="E119" s="149">
        <v>0</v>
      </c>
      <c r="F119" s="149">
        <v>0</v>
      </c>
      <c r="G119" s="149">
        <v>0</v>
      </c>
      <c r="H119" s="150">
        <f t="shared" si="26"/>
        <v>0</v>
      </c>
      <c r="I119" s="149">
        <v>0</v>
      </c>
      <c r="J119" s="149">
        <v>0</v>
      </c>
      <c r="K119" s="149">
        <v>0</v>
      </c>
      <c r="L119" s="150">
        <f t="shared" si="27"/>
        <v>0</v>
      </c>
      <c r="M119" s="149">
        <v>0</v>
      </c>
      <c r="N119" s="149">
        <v>0</v>
      </c>
      <c r="O119" s="149">
        <v>0</v>
      </c>
      <c r="P119" s="150">
        <f t="shared" si="28"/>
        <v>0</v>
      </c>
      <c r="Q119" s="149">
        <v>0</v>
      </c>
      <c r="R119" s="149">
        <v>0</v>
      </c>
      <c r="S119" s="149">
        <v>0</v>
      </c>
      <c r="T119" s="150">
        <f t="shared" si="29"/>
        <v>0</v>
      </c>
      <c r="U119" s="150"/>
      <c r="V119" s="150"/>
      <c r="W119" s="150"/>
      <c r="X119" s="150"/>
      <c r="Y119" s="149">
        <f t="shared" si="44"/>
        <v>0</v>
      </c>
      <c r="Z119" s="149">
        <f t="shared" si="44"/>
        <v>0</v>
      </c>
      <c r="AA119" s="149">
        <f t="shared" si="44"/>
        <v>0</v>
      </c>
      <c r="AB119" s="150">
        <f t="shared" si="44"/>
        <v>0</v>
      </c>
    </row>
    <row r="120" spans="1:28" ht="49.5" hidden="1" customHeight="1">
      <c r="A120" s="68"/>
      <c r="B120" s="197"/>
      <c r="C120" s="96">
        <v>6000</v>
      </c>
      <c r="D120" s="151" t="s">
        <v>88</v>
      </c>
      <c r="E120" s="149">
        <v>0</v>
      </c>
      <c r="F120" s="149">
        <v>0</v>
      </c>
      <c r="G120" s="149">
        <v>0</v>
      </c>
      <c r="H120" s="150">
        <f t="shared" si="26"/>
        <v>0</v>
      </c>
      <c r="I120" s="149">
        <v>0</v>
      </c>
      <c r="J120" s="149">
        <v>0</v>
      </c>
      <c r="K120" s="149">
        <v>0</v>
      </c>
      <c r="L120" s="150">
        <f t="shared" si="27"/>
        <v>0</v>
      </c>
      <c r="M120" s="149">
        <v>0</v>
      </c>
      <c r="N120" s="149">
        <v>0</v>
      </c>
      <c r="O120" s="149">
        <v>0</v>
      </c>
      <c r="P120" s="150">
        <f t="shared" si="28"/>
        <v>0</v>
      </c>
      <c r="Q120" s="149">
        <v>0</v>
      </c>
      <c r="R120" s="149">
        <v>0</v>
      </c>
      <c r="S120" s="149">
        <v>0</v>
      </c>
      <c r="T120" s="150">
        <f t="shared" si="29"/>
        <v>0</v>
      </c>
      <c r="U120" s="150"/>
      <c r="V120" s="150"/>
      <c r="W120" s="150"/>
      <c r="X120" s="150"/>
      <c r="Y120" s="149">
        <f t="shared" si="44"/>
        <v>0</v>
      </c>
      <c r="Z120" s="149">
        <f t="shared" si="44"/>
        <v>0</v>
      </c>
      <c r="AA120" s="149">
        <f>+G120-K120-O120-S120-W120</f>
        <v>0</v>
      </c>
      <c r="AB120" s="150">
        <f t="shared" si="44"/>
        <v>0</v>
      </c>
    </row>
    <row r="121" spans="1:28" ht="138.75" customHeight="1">
      <c r="A121" s="68"/>
      <c r="B121" s="200">
        <v>17</v>
      </c>
      <c r="C121" s="85"/>
      <c r="D121" s="152" t="s">
        <v>115</v>
      </c>
      <c r="E121" s="153">
        <f>SUM(E122:E127)</f>
        <v>2750000.1100000003</v>
      </c>
      <c r="F121" s="153">
        <f>SUM(F122:F127)</f>
        <v>0</v>
      </c>
      <c r="G121" s="153">
        <f t="shared" ref="G121:AA121" si="45">SUM(G122:G127)</f>
        <v>0</v>
      </c>
      <c r="H121" s="147">
        <f t="shared" si="26"/>
        <v>2750000.1100000003</v>
      </c>
      <c r="I121" s="153">
        <f t="shared" si="45"/>
        <v>618030.6</v>
      </c>
      <c r="J121" s="153">
        <f>SUM(J122:J127)</f>
        <v>0</v>
      </c>
      <c r="K121" s="153">
        <f t="shared" si="45"/>
        <v>0</v>
      </c>
      <c r="L121" s="147">
        <f t="shared" si="27"/>
        <v>618030.6</v>
      </c>
      <c r="M121" s="153">
        <f t="shared" si="45"/>
        <v>0</v>
      </c>
      <c r="N121" s="153">
        <f>SUM(N122:N127)</f>
        <v>0</v>
      </c>
      <c r="O121" s="153">
        <f t="shared" si="45"/>
        <v>0</v>
      </c>
      <c r="P121" s="147">
        <f t="shared" si="28"/>
        <v>0</v>
      </c>
      <c r="Q121" s="153">
        <f t="shared" si="45"/>
        <v>2115309.7799999998</v>
      </c>
      <c r="R121" s="153">
        <f>SUM(R122:R127)</f>
        <v>0</v>
      </c>
      <c r="S121" s="153">
        <f t="shared" si="45"/>
        <v>0</v>
      </c>
      <c r="T121" s="147">
        <f t="shared" si="29"/>
        <v>2115309.7799999998</v>
      </c>
      <c r="U121" s="147">
        <f>SUM(U122:U126)</f>
        <v>0</v>
      </c>
      <c r="V121" s="147">
        <f t="shared" ref="V121:X121" si="46">SUM(V122:V126)</f>
        <v>0</v>
      </c>
      <c r="W121" s="147">
        <f t="shared" si="46"/>
        <v>0</v>
      </c>
      <c r="X121" s="147">
        <f t="shared" si="46"/>
        <v>0</v>
      </c>
      <c r="Y121" s="153">
        <f t="shared" si="45"/>
        <v>16659.730000000127</v>
      </c>
      <c r="Z121" s="153">
        <f>SUM(Z122:Z127)</f>
        <v>0</v>
      </c>
      <c r="AA121" s="153">
        <f t="shared" si="45"/>
        <v>0</v>
      </c>
      <c r="AB121" s="147">
        <f>Y121+Z121+AA121</f>
        <v>16659.730000000127</v>
      </c>
    </row>
    <row r="122" spans="1:28" ht="49.5" customHeight="1">
      <c r="A122" s="68"/>
      <c r="B122" s="200"/>
      <c r="C122" s="96">
        <v>1000</v>
      </c>
      <c r="D122" s="151" t="s">
        <v>83</v>
      </c>
      <c r="E122" s="149">
        <v>0</v>
      </c>
      <c r="F122" s="149">
        <v>0</v>
      </c>
      <c r="G122" s="149">
        <v>0</v>
      </c>
      <c r="H122" s="150">
        <f t="shared" si="26"/>
        <v>0</v>
      </c>
      <c r="I122" s="149">
        <v>0</v>
      </c>
      <c r="J122" s="149">
        <v>0</v>
      </c>
      <c r="K122" s="149">
        <v>0</v>
      </c>
      <c r="L122" s="150">
        <f t="shared" si="27"/>
        <v>0</v>
      </c>
      <c r="M122" s="149">
        <v>0</v>
      </c>
      <c r="N122" s="149">
        <v>0</v>
      </c>
      <c r="O122" s="149">
        <v>0</v>
      </c>
      <c r="P122" s="150">
        <f t="shared" si="28"/>
        <v>0</v>
      </c>
      <c r="Q122" s="149">
        <v>0</v>
      </c>
      <c r="R122" s="149">
        <v>0</v>
      </c>
      <c r="S122" s="149">
        <v>0</v>
      </c>
      <c r="T122" s="150">
        <f t="shared" si="29"/>
        <v>0</v>
      </c>
      <c r="U122" s="150"/>
      <c r="V122" s="150"/>
      <c r="W122" s="150"/>
      <c r="X122" s="150">
        <f t="shared" ref="X122:X125" si="47">SUM(U122:W122)</f>
        <v>0</v>
      </c>
      <c r="Y122" s="149">
        <f t="shared" ref="Y122:AB126" si="48">+E122-I122-M122-Q122-U122</f>
        <v>0</v>
      </c>
      <c r="Z122" s="149">
        <f t="shared" si="48"/>
        <v>0</v>
      </c>
      <c r="AA122" s="149">
        <f t="shared" si="48"/>
        <v>0</v>
      </c>
      <c r="AB122" s="150">
        <f t="shared" si="48"/>
        <v>0</v>
      </c>
    </row>
    <row r="123" spans="1:28" ht="49.5" customHeight="1">
      <c r="A123" s="68"/>
      <c r="B123" s="200"/>
      <c r="C123" s="96">
        <v>2000</v>
      </c>
      <c r="D123" s="151" t="s">
        <v>84</v>
      </c>
      <c r="E123" s="149">
        <v>2010000.11</v>
      </c>
      <c r="F123" s="149">
        <v>0</v>
      </c>
      <c r="G123" s="149">
        <v>0</v>
      </c>
      <c r="H123" s="150">
        <f t="shared" si="26"/>
        <v>2010000.11</v>
      </c>
      <c r="I123" s="149">
        <v>0</v>
      </c>
      <c r="J123" s="149">
        <v>0</v>
      </c>
      <c r="K123" s="149">
        <v>0</v>
      </c>
      <c r="L123" s="150">
        <f t="shared" si="27"/>
        <v>0</v>
      </c>
      <c r="M123" s="149">
        <v>0</v>
      </c>
      <c r="N123" s="149">
        <v>0</v>
      </c>
      <c r="O123" s="149">
        <v>0</v>
      </c>
      <c r="P123" s="150">
        <f t="shared" si="28"/>
        <v>0</v>
      </c>
      <c r="Q123" s="149">
        <v>1994425</v>
      </c>
      <c r="R123" s="149">
        <v>0</v>
      </c>
      <c r="S123" s="149">
        <v>0</v>
      </c>
      <c r="T123" s="150">
        <f t="shared" si="29"/>
        <v>1994425</v>
      </c>
      <c r="U123" s="150"/>
      <c r="V123" s="150"/>
      <c r="W123" s="150"/>
      <c r="X123" s="150">
        <f t="shared" si="47"/>
        <v>0</v>
      </c>
      <c r="Y123" s="149">
        <f t="shared" si="48"/>
        <v>15575.110000000102</v>
      </c>
      <c r="Z123" s="149">
        <f t="shared" si="48"/>
        <v>0</v>
      </c>
      <c r="AA123" s="149">
        <f t="shared" si="48"/>
        <v>0</v>
      </c>
      <c r="AB123" s="150">
        <f t="shared" si="48"/>
        <v>15575.110000000102</v>
      </c>
    </row>
    <row r="124" spans="1:28" ht="49.5" customHeight="1">
      <c r="A124" s="68"/>
      <c r="B124" s="200"/>
      <c r="C124" s="96">
        <v>3000</v>
      </c>
      <c r="D124" s="151" t="s">
        <v>85</v>
      </c>
      <c r="E124" s="149">
        <v>0</v>
      </c>
      <c r="F124" s="149">
        <v>0</v>
      </c>
      <c r="G124" s="149">
        <v>0</v>
      </c>
      <c r="H124" s="150">
        <f t="shared" si="26"/>
        <v>0</v>
      </c>
      <c r="I124" s="149">
        <v>0</v>
      </c>
      <c r="J124" s="149">
        <v>0</v>
      </c>
      <c r="K124" s="149">
        <v>0</v>
      </c>
      <c r="L124" s="150">
        <f t="shared" si="27"/>
        <v>0</v>
      </c>
      <c r="M124" s="149">
        <v>0</v>
      </c>
      <c r="N124" s="149">
        <v>0</v>
      </c>
      <c r="O124" s="149">
        <v>0</v>
      </c>
      <c r="P124" s="150">
        <f t="shared" si="28"/>
        <v>0</v>
      </c>
      <c r="Q124" s="149">
        <v>0</v>
      </c>
      <c r="R124" s="149">
        <v>0</v>
      </c>
      <c r="S124" s="149">
        <v>0</v>
      </c>
      <c r="T124" s="150">
        <f t="shared" si="29"/>
        <v>0</v>
      </c>
      <c r="U124" s="150"/>
      <c r="V124" s="150"/>
      <c r="W124" s="150"/>
      <c r="X124" s="150">
        <f t="shared" si="47"/>
        <v>0</v>
      </c>
      <c r="Y124" s="149">
        <f t="shared" si="48"/>
        <v>0</v>
      </c>
      <c r="Z124" s="149">
        <f t="shared" si="48"/>
        <v>0</v>
      </c>
      <c r="AA124" s="149">
        <f t="shared" si="48"/>
        <v>0</v>
      </c>
      <c r="AB124" s="150">
        <f t="shared" si="48"/>
        <v>0</v>
      </c>
    </row>
    <row r="125" spans="1:28" ht="54.95" customHeight="1">
      <c r="A125" s="68"/>
      <c r="B125" s="200"/>
      <c r="C125" s="96">
        <v>4000</v>
      </c>
      <c r="D125" s="151" t="s">
        <v>86</v>
      </c>
      <c r="E125" s="149">
        <v>0</v>
      </c>
      <c r="F125" s="149">
        <v>0</v>
      </c>
      <c r="G125" s="149">
        <v>0</v>
      </c>
      <c r="H125" s="150">
        <f t="shared" si="26"/>
        <v>0</v>
      </c>
      <c r="I125" s="149">
        <v>0</v>
      </c>
      <c r="J125" s="149">
        <v>0</v>
      </c>
      <c r="K125" s="149">
        <v>0</v>
      </c>
      <c r="L125" s="150">
        <f t="shared" si="27"/>
        <v>0</v>
      </c>
      <c r="M125" s="149">
        <v>0</v>
      </c>
      <c r="N125" s="149">
        <v>0</v>
      </c>
      <c r="O125" s="149">
        <v>0</v>
      </c>
      <c r="P125" s="150">
        <f t="shared" si="28"/>
        <v>0</v>
      </c>
      <c r="Q125" s="149">
        <v>0</v>
      </c>
      <c r="R125" s="149">
        <v>0</v>
      </c>
      <c r="S125" s="149">
        <v>0</v>
      </c>
      <c r="T125" s="150">
        <f t="shared" si="29"/>
        <v>0</v>
      </c>
      <c r="U125" s="150"/>
      <c r="V125" s="150"/>
      <c r="W125" s="150"/>
      <c r="X125" s="150">
        <f t="shared" si="47"/>
        <v>0</v>
      </c>
      <c r="Y125" s="149">
        <f t="shared" si="48"/>
        <v>0</v>
      </c>
      <c r="Z125" s="149">
        <f t="shared" si="48"/>
        <v>0</v>
      </c>
      <c r="AA125" s="149">
        <f t="shared" si="48"/>
        <v>0</v>
      </c>
      <c r="AB125" s="150">
        <f t="shared" si="48"/>
        <v>0</v>
      </c>
    </row>
    <row r="126" spans="1:28" ht="49.5" customHeight="1" thickBot="1">
      <c r="A126" s="68"/>
      <c r="B126" s="200"/>
      <c r="C126" s="96">
        <v>5000</v>
      </c>
      <c r="D126" s="151" t="s">
        <v>87</v>
      </c>
      <c r="E126" s="149">
        <v>740000</v>
      </c>
      <c r="F126" s="149">
        <v>0</v>
      </c>
      <c r="G126" s="149">
        <v>0</v>
      </c>
      <c r="H126" s="150">
        <f t="shared" si="26"/>
        <v>740000</v>
      </c>
      <c r="I126" s="149">
        <v>618030.6</v>
      </c>
      <c r="J126" s="149">
        <v>0</v>
      </c>
      <c r="K126" s="149">
        <v>0</v>
      </c>
      <c r="L126" s="150">
        <f t="shared" si="27"/>
        <v>618030.6</v>
      </c>
      <c r="M126" s="149">
        <v>0</v>
      </c>
      <c r="N126" s="149">
        <v>0</v>
      </c>
      <c r="O126" s="149">
        <v>0</v>
      </c>
      <c r="P126" s="150">
        <f t="shared" si="28"/>
        <v>0</v>
      </c>
      <c r="Q126" s="149">
        <v>120884.78</v>
      </c>
      <c r="R126" s="149">
        <v>0</v>
      </c>
      <c r="S126" s="149">
        <v>0</v>
      </c>
      <c r="T126" s="150">
        <f t="shared" si="29"/>
        <v>120884.78</v>
      </c>
      <c r="U126" s="150"/>
      <c r="V126" s="150">
        <v>0</v>
      </c>
      <c r="W126" s="150"/>
      <c r="X126" s="150">
        <f>SUM(U126:W126)</f>
        <v>0</v>
      </c>
      <c r="Y126" s="149">
        <f t="shared" si="48"/>
        <v>1084.6200000000244</v>
      </c>
      <c r="Z126" s="149">
        <f t="shared" si="48"/>
        <v>0</v>
      </c>
      <c r="AA126" s="149">
        <f t="shared" si="48"/>
        <v>0</v>
      </c>
      <c r="AB126" s="150">
        <f t="shared" si="48"/>
        <v>1084.6200000000244</v>
      </c>
    </row>
    <row r="127" spans="1:28" ht="49.5" hidden="1" customHeight="1">
      <c r="A127" s="68"/>
      <c r="B127" s="201"/>
      <c r="C127" s="96">
        <v>6000</v>
      </c>
      <c r="D127" s="151" t="s">
        <v>88</v>
      </c>
      <c r="E127" s="149">
        <v>0</v>
      </c>
      <c r="F127" s="149">
        <v>0</v>
      </c>
      <c r="G127" s="149">
        <v>0</v>
      </c>
      <c r="H127" s="150">
        <f t="shared" si="26"/>
        <v>0</v>
      </c>
      <c r="I127" s="149">
        <v>0</v>
      </c>
      <c r="J127" s="149">
        <v>0</v>
      </c>
      <c r="K127" s="149">
        <v>0</v>
      </c>
      <c r="L127" s="150">
        <f t="shared" si="27"/>
        <v>0</v>
      </c>
      <c r="M127" s="149">
        <v>0</v>
      </c>
      <c r="N127" s="149">
        <v>0</v>
      </c>
      <c r="O127" s="149">
        <v>0</v>
      </c>
      <c r="P127" s="150">
        <f t="shared" si="28"/>
        <v>0</v>
      </c>
      <c r="Q127" s="149">
        <v>0</v>
      </c>
      <c r="R127" s="149">
        <v>0</v>
      </c>
      <c r="S127" s="149">
        <v>0</v>
      </c>
      <c r="T127" s="150">
        <f t="shared" si="29"/>
        <v>0</v>
      </c>
      <c r="U127" s="150"/>
      <c r="V127" s="150"/>
      <c r="W127" s="150"/>
      <c r="X127" s="150"/>
      <c r="Y127" s="149">
        <f t="shared" ref="Y127:AB127" si="49">+E127-I127-M127-Q127</f>
        <v>0</v>
      </c>
      <c r="Z127" s="149">
        <f t="shared" si="49"/>
        <v>0</v>
      </c>
      <c r="AA127" s="149">
        <f t="shared" si="49"/>
        <v>0</v>
      </c>
      <c r="AB127" s="150">
        <f t="shared" si="49"/>
        <v>0</v>
      </c>
    </row>
    <row r="128" spans="1:28" ht="49.5" customHeight="1" thickBot="1">
      <c r="A128" s="68"/>
      <c r="B128" s="118"/>
      <c r="C128" s="118"/>
      <c r="D128" s="159" t="s">
        <v>116</v>
      </c>
      <c r="E128" s="160">
        <f>E9+E16+E23+E30+E37+E44+E51+E58+E65+E72+E79+E86+E93+E100+E107+E114+E121</f>
        <v>300894929.35000002</v>
      </c>
      <c r="F128" s="160">
        <f>F9+F16+F23+F30+F37+F44+F51+F58+F65+F72+F79+F86+F93+F100+F107+F114+F121</f>
        <v>14022650.65</v>
      </c>
      <c r="G128" s="160">
        <f t="shared" ref="G128:AB128" si="50">G9+G16+G23+G30+G37+G44+G51+G58+G65+G72+G79+G86+G93+G100+G107+G114+G121</f>
        <v>94999999.999999985</v>
      </c>
      <c r="H128" s="160">
        <f t="shared" si="26"/>
        <v>409917580</v>
      </c>
      <c r="I128" s="160">
        <f t="shared" si="50"/>
        <v>84404667.419999987</v>
      </c>
      <c r="J128" s="160">
        <f>J9+J16+J23+J30+J37+J44+J51+J58+J65+J72+J79+J86+J93+J100+J107+J114+J121</f>
        <v>4508697.33</v>
      </c>
      <c r="K128" s="160">
        <f t="shared" si="50"/>
        <v>3345339.7699999996</v>
      </c>
      <c r="L128" s="160">
        <f t="shared" si="50"/>
        <v>92258704.519999981</v>
      </c>
      <c r="M128" s="160">
        <f t="shared" si="50"/>
        <v>0</v>
      </c>
      <c r="N128" s="160">
        <f>N9+N16+N23+N30+N37+N44+N51+N58+N65+N72+N79+N86+N93+N100+N107+N114+N121</f>
        <v>0</v>
      </c>
      <c r="O128" s="160">
        <f t="shared" si="50"/>
        <v>0</v>
      </c>
      <c r="P128" s="160">
        <f t="shared" si="50"/>
        <v>0</v>
      </c>
      <c r="Q128" s="160">
        <f t="shared" si="50"/>
        <v>175191381.38999999</v>
      </c>
      <c r="R128" s="160">
        <f>R9+R16+R23+R30+R37+R44+R51+R58+R65+R72+R79+R86+R93+R100+R107+R114+R121</f>
        <v>8376026.8300000001</v>
      </c>
      <c r="S128" s="160">
        <f t="shared" si="50"/>
        <v>57852973.379999995</v>
      </c>
      <c r="T128" s="160">
        <f t="shared" si="50"/>
        <v>241420381.59999999</v>
      </c>
      <c r="U128" s="160">
        <f t="shared" si="50"/>
        <v>0</v>
      </c>
      <c r="V128" s="160">
        <f t="shared" si="50"/>
        <v>0</v>
      </c>
      <c r="W128" s="160">
        <f t="shared" si="50"/>
        <v>0</v>
      </c>
      <c r="X128" s="160">
        <f t="shared" si="50"/>
        <v>0</v>
      </c>
      <c r="Y128" s="160">
        <f t="shared" si="50"/>
        <v>41298880.539999992</v>
      </c>
      <c r="Z128" s="160">
        <f t="shared" si="50"/>
        <v>1137926.4900000002</v>
      </c>
      <c r="AA128" s="160">
        <f t="shared" si="50"/>
        <v>33801686.850000001</v>
      </c>
      <c r="AB128" s="160">
        <f t="shared" si="50"/>
        <v>76238493.879999995</v>
      </c>
    </row>
    <row r="129" spans="1:41" ht="21" customHeight="1">
      <c r="A129" s="68"/>
      <c r="B129" s="125"/>
      <c r="C129" s="125"/>
      <c r="D129" s="127"/>
      <c r="E129" s="127"/>
      <c r="F129" s="127"/>
      <c r="G129" s="127"/>
      <c r="H129" s="127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5"/>
    </row>
    <row r="130" spans="1:41" ht="0.75" customHeight="1" thickBot="1">
      <c r="A130" s="68"/>
      <c r="B130" s="125"/>
      <c r="C130" s="125"/>
      <c r="D130" s="127"/>
      <c r="E130" s="126"/>
      <c r="F130" s="126"/>
      <c r="G130" s="126"/>
      <c r="H130" s="127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5"/>
    </row>
    <row r="131" spans="1:41" ht="58.5" customHeight="1" thickBot="1">
      <c r="A131" s="68"/>
      <c r="B131" s="125"/>
      <c r="C131" s="125"/>
      <c r="D131" s="161"/>
      <c r="E131" s="191" t="s">
        <v>3</v>
      </c>
      <c r="F131" s="191"/>
      <c r="G131" s="191"/>
      <c r="H131" s="191"/>
      <c r="I131" s="191" t="s">
        <v>4</v>
      </c>
      <c r="J131" s="191"/>
      <c r="K131" s="191"/>
      <c r="L131" s="191"/>
      <c r="M131" s="191" t="s">
        <v>5</v>
      </c>
      <c r="N131" s="191"/>
      <c r="O131" s="191"/>
      <c r="P131" s="191"/>
      <c r="Q131" s="191" t="s">
        <v>80</v>
      </c>
      <c r="R131" s="191"/>
      <c r="S131" s="191"/>
      <c r="T131" s="191"/>
      <c r="U131" s="191" t="s">
        <v>6</v>
      </c>
      <c r="V131" s="191"/>
      <c r="W131" s="191"/>
      <c r="X131" s="191"/>
      <c r="Y131" s="191" t="s">
        <v>7</v>
      </c>
      <c r="Z131" s="191"/>
      <c r="AA131" s="191"/>
      <c r="AB131" s="191"/>
    </row>
    <row r="132" spans="1:41" ht="58.5" customHeight="1" thickBot="1">
      <c r="A132" s="68"/>
      <c r="B132" s="125"/>
      <c r="C132" s="125"/>
      <c r="D132" s="161"/>
      <c r="E132" s="162" t="s">
        <v>9</v>
      </c>
      <c r="F132" s="163" t="s">
        <v>107</v>
      </c>
      <c r="G132" s="162" t="s">
        <v>10</v>
      </c>
      <c r="H132" s="162" t="s">
        <v>8</v>
      </c>
      <c r="I132" s="162" t="s">
        <v>9</v>
      </c>
      <c r="J132" s="163" t="s">
        <v>107</v>
      </c>
      <c r="K132" s="162" t="s">
        <v>10</v>
      </c>
      <c r="L132" s="162" t="s">
        <v>8</v>
      </c>
      <c r="M132" s="162" t="s">
        <v>117</v>
      </c>
      <c r="N132" s="163" t="s">
        <v>107</v>
      </c>
      <c r="O132" s="162" t="s">
        <v>104</v>
      </c>
      <c r="P132" s="162" t="s">
        <v>8</v>
      </c>
      <c r="Q132" s="162" t="s">
        <v>9</v>
      </c>
      <c r="R132" s="163" t="s">
        <v>107</v>
      </c>
      <c r="S132" s="162" t="s">
        <v>10</v>
      </c>
      <c r="T132" s="162" t="s">
        <v>8</v>
      </c>
      <c r="U132" s="162" t="s">
        <v>9</v>
      </c>
      <c r="V132" s="163" t="s">
        <v>107</v>
      </c>
      <c r="W132" s="162" t="s">
        <v>10</v>
      </c>
      <c r="X132" s="162" t="s">
        <v>8</v>
      </c>
      <c r="Y132" s="162" t="s">
        <v>9</v>
      </c>
      <c r="Z132" s="163" t="s">
        <v>107</v>
      </c>
      <c r="AA132" s="162" t="s">
        <v>10</v>
      </c>
      <c r="AB132" s="162" t="s">
        <v>8</v>
      </c>
    </row>
    <row r="133" spans="1:41" ht="48" customHeight="1">
      <c r="A133" s="68"/>
      <c r="B133" s="125"/>
      <c r="C133" s="164">
        <v>1000</v>
      </c>
      <c r="D133" s="165" t="s">
        <v>83</v>
      </c>
      <c r="E133" s="166">
        <f t="shared" ref="E133:AB138" si="51">E10+E17+E24+E31+E38+E45+E52+E59+E66+E73+E80+E87+E94+E101+E108+E115+E122</f>
        <v>0</v>
      </c>
      <c r="F133" s="166">
        <f t="shared" si="51"/>
        <v>0</v>
      </c>
      <c r="G133" s="166">
        <f t="shared" si="51"/>
        <v>74617128.649999991</v>
      </c>
      <c r="H133" s="166">
        <f t="shared" si="51"/>
        <v>74617128.649999991</v>
      </c>
      <c r="I133" s="166">
        <f t="shared" si="51"/>
        <v>0</v>
      </c>
      <c r="J133" s="166">
        <f t="shared" si="51"/>
        <v>0</v>
      </c>
      <c r="K133" s="166">
        <f t="shared" si="51"/>
        <v>2913141.24</v>
      </c>
      <c r="L133" s="166">
        <f t="shared" si="51"/>
        <v>2913141.24</v>
      </c>
      <c r="M133" s="166">
        <f t="shared" si="51"/>
        <v>0</v>
      </c>
      <c r="N133" s="166">
        <f t="shared" si="51"/>
        <v>0</v>
      </c>
      <c r="O133" s="166">
        <f t="shared" si="51"/>
        <v>0</v>
      </c>
      <c r="P133" s="166">
        <f t="shared" si="51"/>
        <v>0</v>
      </c>
      <c r="Q133" s="166">
        <f t="shared" si="51"/>
        <v>0</v>
      </c>
      <c r="R133" s="166">
        <f t="shared" si="51"/>
        <v>0</v>
      </c>
      <c r="S133" s="166">
        <f t="shared" si="51"/>
        <v>53113406.460000001</v>
      </c>
      <c r="T133" s="166">
        <f t="shared" si="51"/>
        <v>53113406.460000001</v>
      </c>
      <c r="U133" s="166">
        <f t="shared" si="51"/>
        <v>0</v>
      </c>
      <c r="V133" s="166">
        <f t="shared" si="51"/>
        <v>0</v>
      </c>
      <c r="W133" s="166">
        <f t="shared" si="51"/>
        <v>0</v>
      </c>
      <c r="X133" s="166">
        <f t="shared" si="51"/>
        <v>0</v>
      </c>
      <c r="Y133" s="166">
        <f t="shared" si="51"/>
        <v>0</v>
      </c>
      <c r="Z133" s="166">
        <f t="shared" si="51"/>
        <v>0</v>
      </c>
      <c r="AA133" s="166">
        <f t="shared" si="51"/>
        <v>18590580.949999996</v>
      </c>
      <c r="AB133" s="167">
        <f t="shared" si="51"/>
        <v>18590580.949999996</v>
      </c>
    </row>
    <row r="134" spans="1:41" ht="48" customHeight="1">
      <c r="A134" s="68"/>
      <c r="B134" s="125"/>
      <c r="C134" s="168">
        <v>2000</v>
      </c>
      <c r="D134" s="169" t="s">
        <v>84</v>
      </c>
      <c r="E134" s="170">
        <f t="shared" si="51"/>
        <v>9010000.1099999994</v>
      </c>
      <c r="F134" s="170">
        <f t="shared" si="51"/>
        <v>0</v>
      </c>
      <c r="G134" s="170">
        <f t="shared" si="51"/>
        <v>3386371.35</v>
      </c>
      <c r="H134" s="170">
        <f t="shared" si="51"/>
        <v>12396371.459999999</v>
      </c>
      <c r="I134" s="170">
        <f t="shared" si="51"/>
        <v>0</v>
      </c>
      <c r="J134" s="170">
        <f t="shared" si="51"/>
        <v>0</v>
      </c>
      <c r="K134" s="170">
        <f t="shared" si="51"/>
        <v>69330.53</v>
      </c>
      <c r="L134" s="170">
        <f t="shared" si="51"/>
        <v>69330.53</v>
      </c>
      <c r="M134" s="170">
        <f t="shared" si="51"/>
        <v>0</v>
      </c>
      <c r="N134" s="170">
        <f t="shared" si="51"/>
        <v>0</v>
      </c>
      <c r="O134" s="170">
        <f t="shared" si="51"/>
        <v>0</v>
      </c>
      <c r="P134" s="170">
        <f t="shared" si="51"/>
        <v>0</v>
      </c>
      <c r="Q134" s="170">
        <f t="shared" si="51"/>
        <v>7476100.3900000006</v>
      </c>
      <c r="R134" s="170">
        <f t="shared" si="51"/>
        <v>0</v>
      </c>
      <c r="S134" s="170">
        <f t="shared" si="51"/>
        <v>408216.92</v>
      </c>
      <c r="T134" s="170">
        <f t="shared" si="51"/>
        <v>7884317.3099999996</v>
      </c>
      <c r="U134" s="170">
        <f t="shared" si="51"/>
        <v>0</v>
      </c>
      <c r="V134" s="170">
        <f t="shared" si="51"/>
        <v>0</v>
      </c>
      <c r="W134" s="170">
        <f t="shared" si="51"/>
        <v>0</v>
      </c>
      <c r="X134" s="170">
        <f t="shared" si="51"/>
        <v>0</v>
      </c>
      <c r="Y134" s="170">
        <f t="shared" si="51"/>
        <v>1533899.72</v>
      </c>
      <c r="Z134" s="170">
        <f t="shared" si="51"/>
        <v>0</v>
      </c>
      <c r="AA134" s="170">
        <f t="shared" si="51"/>
        <v>2908823.9000000004</v>
      </c>
      <c r="AB134" s="171">
        <f t="shared" si="51"/>
        <v>4442723.62</v>
      </c>
    </row>
    <row r="135" spans="1:41" ht="38.25" customHeight="1">
      <c r="A135" s="68"/>
      <c r="B135" s="125"/>
      <c r="C135" s="168">
        <v>3000</v>
      </c>
      <c r="D135" s="169" t="s">
        <v>85</v>
      </c>
      <c r="E135" s="170">
        <f t="shared" si="51"/>
        <v>56084630.18</v>
      </c>
      <c r="F135" s="170">
        <f t="shared" si="51"/>
        <v>14022650.65</v>
      </c>
      <c r="G135" s="170">
        <f t="shared" si="51"/>
        <v>16310000</v>
      </c>
      <c r="H135" s="170">
        <f t="shared" si="51"/>
        <v>86417280.829999998</v>
      </c>
      <c r="I135" s="170">
        <f t="shared" si="51"/>
        <v>6324472.1300000008</v>
      </c>
      <c r="J135" s="170">
        <f t="shared" si="51"/>
        <v>4508697.33</v>
      </c>
      <c r="K135" s="170">
        <f t="shared" si="51"/>
        <v>362868</v>
      </c>
      <c r="L135" s="170">
        <f t="shared" si="51"/>
        <v>11196037.459999999</v>
      </c>
      <c r="M135" s="170">
        <f t="shared" si="51"/>
        <v>0</v>
      </c>
      <c r="N135" s="170">
        <f t="shared" si="51"/>
        <v>0</v>
      </c>
      <c r="O135" s="170">
        <f t="shared" si="51"/>
        <v>0</v>
      </c>
      <c r="P135" s="170">
        <f t="shared" si="51"/>
        <v>0</v>
      </c>
      <c r="Q135" s="170">
        <f t="shared" si="51"/>
        <v>14242192.48</v>
      </c>
      <c r="R135" s="170">
        <f t="shared" si="51"/>
        <v>8376026.8300000001</v>
      </c>
      <c r="S135" s="170">
        <f t="shared" si="51"/>
        <v>4331350</v>
      </c>
      <c r="T135" s="170">
        <f t="shared" si="51"/>
        <v>26949569.309999999</v>
      </c>
      <c r="U135" s="170">
        <f t="shared" si="51"/>
        <v>0</v>
      </c>
      <c r="V135" s="170">
        <f t="shared" si="51"/>
        <v>0</v>
      </c>
      <c r="W135" s="170">
        <f t="shared" si="51"/>
        <v>0</v>
      </c>
      <c r="X135" s="170">
        <f t="shared" si="51"/>
        <v>0</v>
      </c>
      <c r="Y135" s="170">
        <f t="shared" si="51"/>
        <v>35517965.569999993</v>
      </c>
      <c r="Z135" s="170">
        <f t="shared" si="51"/>
        <v>1137926.4900000002</v>
      </c>
      <c r="AA135" s="170">
        <f t="shared" si="51"/>
        <v>11615781.999999998</v>
      </c>
      <c r="AB135" s="171">
        <f t="shared" si="51"/>
        <v>48271674.06000001</v>
      </c>
    </row>
    <row r="136" spans="1:41" ht="58.5" customHeight="1">
      <c r="A136" s="68"/>
      <c r="B136" s="125"/>
      <c r="C136" s="168">
        <v>4000</v>
      </c>
      <c r="D136" s="169" t="s">
        <v>86</v>
      </c>
      <c r="E136" s="170">
        <f t="shared" si="51"/>
        <v>224000</v>
      </c>
      <c r="F136" s="170">
        <f t="shared" si="51"/>
        <v>0</v>
      </c>
      <c r="G136" s="170">
        <f t="shared" si="51"/>
        <v>0</v>
      </c>
      <c r="H136" s="170">
        <f t="shared" si="51"/>
        <v>224000</v>
      </c>
      <c r="I136" s="170">
        <f t="shared" si="51"/>
        <v>0</v>
      </c>
      <c r="J136" s="170">
        <f t="shared" si="51"/>
        <v>0</v>
      </c>
      <c r="K136" s="170">
        <f t="shared" si="51"/>
        <v>0</v>
      </c>
      <c r="L136" s="170">
        <f t="shared" si="51"/>
        <v>0</v>
      </c>
      <c r="M136" s="170">
        <f t="shared" si="51"/>
        <v>0</v>
      </c>
      <c r="N136" s="170">
        <f t="shared" si="51"/>
        <v>0</v>
      </c>
      <c r="O136" s="170">
        <f t="shared" si="51"/>
        <v>0</v>
      </c>
      <c r="P136" s="170">
        <f t="shared" si="51"/>
        <v>0</v>
      </c>
      <c r="Q136" s="170">
        <f t="shared" si="51"/>
        <v>0</v>
      </c>
      <c r="R136" s="170">
        <f t="shared" si="51"/>
        <v>0</v>
      </c>
      <c r="S136" s="170">
        <f t="shared" si="51"/>
        <v>0</v>
      </c>
      <c r="T136" s="170">
        <f t="shared" si="51"/>
        <v>0</v>
      </c>
      <c r="U136" s="170">
        <f t="shared" si="51"/>
        <v>0</v>
      </c>
      <c r="V136" s="170">
        <f t="shared" si="51"/>
        <v>0</v>
      </c>
      <c r="W136" s="170">
        <f t="shared" si="51"/>
        <v>0</v>
      </c>
      <c r="X136" s="170">
        <f t="shared" si="51"/>
        <v>0</v>
      </c>
      <c r="Y136" s="170">
        <f t="shared" si="51"/>
        <v>224000</v>
      </c>
      <c r="Z136" s="170">
        <f t="shared" si="51"/>
        <v>0</v>
      </c>
      <c r="AA136" s="170">
        <f t="shared" si="51"/>
        <v>0</v>
      </c>
      <c r="AB136" s="171">
        <f t="shared" si="51"/>
        <v>224000</v>
      </c>
    </row>
    <row r="137" spans="1:41" ht="58.5" customHeight="1">
      <c r="A137" s="68"/>
      <c r="B137" s="125"/>
      <c r="C137" s="168">
        <v>5000</v>
      </c>
      <c r="D137" s="169" t="s">
        <v>87</v>
      </c>
      <c r="E137" s="170">
        <f t="shared" si="51"/>
        <v>222576299.06</v>
      </c>
      <c r="F137" s="170">
        <f>+F77+F91+F126</f>
        <v>0</v>
      </c>
      <c r="G137" s="170">
        <f t="shared" si="51"/>
        <v>686500</v>
      </c>
      <c r="H137" s="170">
        <f t="shared" si="51"/>
        <v>223262799.06</v>
      </c>
      <c r="I137" s="170">
        <f t="shared" si="51"/>
        <v>78080195.289999992</v>
      </c>
      <c r="J137" s="170">
        <f t="shared" si="51"/>
        <v>0</v>
      </c>
      <c r="K137" s="170">
        <f t="shared" si="51"/>
        <v>0</v>
      </c>
      <c r="L137" s="170">
        <f t="shared" si="51"/>
        <v>78080195.289999992</v>
      </c>
      <c r="M137" s="170">
        <f t="shared" si="51"/>
        <v>0</v>
      </c>
      <c r="N137" s="170">
        <f t="shared" si="51"/>
        <v>0</v>
      </c>
      <c r="O137" s="170">
        <f t="shared" si="51"/>
        <v>0</v>
      </c>
      <c r="P137" s="170">
        <f t="shared" si="51"/>
        <v>0</v>
      </c>
      <c r="Q137" s="170">
        <f t="shared" si="51"/>
        <v>140473088.52000001</v>
      </c>
      <c r="R137" s="170">
        <f t="shared" si="51"/>
        <v>0</v>
      </c>
      <c r="S137" s="170">
        <f t="shared" si="51"/>
        <v>0</v>
      </c>
      <c r="T137" s="170">
        <f t="shared" si="51"/>
        <v>140473088.52000001</v>
      </c>
      <c r="U137" s="170">
        <f t="shared" si="51"/>
        <v>0</v>
      </c>
      <c r="V137" s="170">
        <f t="shared" si="51"/>
        <v>0</v>
      </c>
      <c r="W137" s="170">
        <f t="shared" si="51"/>
        <v>0</v>
      </c>
      <c r="X137" s="170">
        <f t="shared" si="51"/>
        <v>0</v>
      </c>
      <c r="Y137" s="170">
        <f t="shared" si="51"/>
        <v>4023015.2499999991</v>
      </c>
      <c r="Z137" s="170">
        <f t="shared" si="51"/>
        <v>0</v>
      </c>
      <c r="AA137" s="170">
        <f t="shared" si="51"/>
        <v>686500</v>
      </c>
      <c r="AB137" s="171">
        <f t="shared" si="51"/>
        <v>4709515.2499999991</v>
      </c>
    </row>
    <row r="138" spans="1:41" ht="58.5" customHeight="1" thickBot="1">
      <c r="A138" s="68"/>
      <c r="B138" s="125"/>
      <c r="C138" s="172">
        <v>6000</v>
      </c>
      <c r="D138" s="173" t="s">
        <v>88</v>
      </c>
      <c r="E138" s="174">
        <f t="shared" si="51"/>
        <v>13000000</v>
      </c>
      <c r="F138" s="174">
        <f t="shared" si="51"/>
        <v>0</v>
      </c>
      <c r="G138" s="174">
        <f t="shared" si="51"/>
        <v>0</v>
      </c>
      <c r="H138" s="174">
        <f t="shared" si="51"/>
        <v>13000000</v>
      </c>
      <c r="I138" s="174">
        <f t="shared" si="51"/>
        <v>0</v>
      </c>
      <c r="J138" s="174">
        <f t="shared" si="51"/>
        <v>0</v>
      </c>
      <c r="K138" s="174">
        <f t="shared" si="51"/>
        <v>0</v>
      </c>
      <c r="L138" s="174">
        <f t="shared" si="51"/>
        <v>0</v>
      </c>
      <c r="M138" s="174">
        <f t="shared" si="51"/>
        <v>0</v>
      </c>
      <c r="N138" s="174">
        <f t="shared" si="51"/>
        <v>0</v>
      </c>
      <c r="O138" s="174">
        <f t="shared" si="51"/>
        <v>0</v>
      </c>
      <c r="P138" s="174">
        <f t="shared" si="51"/>
        <v>0</v>
      </c>
      <c r="Q138" s="174">
        <f t="shared" si="51"/>
        <v>13000000</v>
      </c>
      <c r="R138" s="174">
        <f t="shared" si="51"/>
        <v>0</v>
      </c>
      <c r="S138" s="174">
        <f t="shared" si="51"/>
        <v>0</v>
      </c>
      <c r="T138" s="174">
        <f t="shared" si="51"/>
        <v>13000000</v>
      </c>
      <c r="U138" s="174">
        <f t="shared" si="51"/>
        <v>0</v>
      </c>
      <c r="V138" s="174">
        <f t="shared" si="51"/>
        <v>0</v>
      </c>
      <c r="W138" s="174">
        <f t="shared" si="51"/>
        <v>0</v>
      </c>
      <c r="X138" s="174">
        <f t="shared" si="51"/>
        <v>0</v>
      </c>
      <c r="Y138" s="174">
        <f t="shared" si="51"/>
        <v>0</v>
      </c>
      <c r="Z138" s="174">
        <f t="shared" si="51"/>
        <v>0</v>
      </c>
      <c r="AA138" s="174">
        <f t="shared" si="51"/>
        <v>0</v>
      </c>
      <c r="AB138" s="175">
        <f t="shared" si="51"/>
        <v>0</v>
      </c>
    </row>
    <row r="139" spans="1:41" ht="52.5" customHeight="1" thickBot="1">
      <c r="A139" s="68"/>
      <c r="B139" s="125"/>
      <c r="C139" s="125"/>
      <c r="D139" s="176" t="s">
        <v>116</v>
      </c>
      <c r="E139" s="177">
        <f>SUM(E133:E138)</f>
        <v>300894929.35000002</v>
      </c>
      <c r="F139" s="177">
        <f t="shared" ref="F139:AB139" si="52">SUM(F133:F138)</f>
        <v>14022650.65</v>
      </c>
      <c r="G139" s="177">
        <f t="shared" si="52"/>
        <v>94999999.999999985</v>
      </c>
      <c r="H139" s="177">
        <f t="shared" si="52"/>
        <v>409917580</v>
      </c>
      <c r="I139" s="177">
        <f t="shared" si="52"/>
        <v>84404667.419999987</v>
      </c>
      <c r="J139" s="177">
        <f t="shared" si="52"/>
        <v>4508697.33</v>
      </c>
      <c r="K139" s="177">
        <f t="shared" si="52"/>
        <v>3345339.77</v>
      </c>
      <c r="L139" s="177">
        <f t="shared" si="52"/>
        <v>92258704.519999996</v>
      </c>
      <c r="M139" s="177">
        <f t="shared" si="52"/>
        <v>0</v>
      </c>
      <c r="N139" s="177">
        <f t="shared" si="52"/>
        <v>0</v>
      </c>
      <c r="O139" s="177">
        <f t="shared" si="52"/>
        <v>0</v>
      </c>
      <c r="P139" s="177">
        <f t="shared" si="52"/>
        <v>0</v>
      </c>
      <c r="Q139" s="177">
        <f t="shared" si="52"/>
        <v>175191381.39000002</v>
      </c>
      <c r="R139" s="177">
        <f t="shared" si="52"/>
        <v>8376026.8300000001</v>
      </c>
      <c r="S139" s="177">
        <f t="shared" si="52"/>
        <v>57852973.380000003</v>
      </c>
      <c r="T139" s="177">
        <f t="shared" si="52"/>
        <v>241420381.60000002</v>
      </c>
      <c r="U139" s="177">
        <f t="shared" si="52"/>
        <v>0</v>
      </c>
      <c r="V139" s="177">
        <f t="shared" si="52"/>
        <v>0</v>
      </c>
      <c r="W139" s="177">
        <f t="shared" si="52"/>
        <v>0</v>
      </c>
      <c r="X139" s="177">
        <f t="shared" si="52"/>
        <v>0</v>
      </c>
      <c r="Y139" s="177">
        <f t="shared" si="52"/>
        <v>41298880.539999992</v>
      </c>
      <c r="Z139" s="177">
        <f t="shared" si="52"/>
        <v>1137926.4900000002</v>
      </c>
      <c r="AA139" s="177">
        <f t="shared" si="52"/>
        <v>33801686.849999994</v>
      </c>
      <c r="AB139" s="177">
        <f t="shared" si="52"/>
        <v>76238493.88000001</v>
      </c>
    </row>
    <row r="140" spans="1:41" ht="21" hidden="1">
      <c r="A140" s="68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</row>
    <row r="141" spans="1:41" ht="37.5" hidden="1" customHeight="1">
      <c r="A141" s="68"/>
      <c r="B141" s="125"/>
      <c r="C141" s="125"/>
      <c r="D141" s="125"/>
      <c r="E141" s="142">
        <f>+E128-E139</f>
        <v>0</v>
      </c>
      <c r="F141" s="142">
        <f t="shared" ref="F141:AO141" si="53">+F128-F139</f>
        <v>0</v>
      </c>
      <c r="G141" s="142">
        <f t="shared" si="53"/>
        <v>0</v>
      </c>
      <c r="H141" s="142">
        <f t="shared" si="53"/>
        <v>0</v>
      </c>
      <c r="I141" s="142">
        <f t="shared" si="53"/>
        <v>0</v>
      </c>
      <c r="J141" s="142">
        <f t="shared" si="53"/>
        <v>0</v>
      </c>
      <c r="K141" s="142">
        <f t="shared" si="53"/>
        <v>0</v>
      </c>
      <c r="L141" s="142">
        <f t="shared" si="53"/>
        <v>0</v>
      </c>
      <c r="M141" s="142">
        <f t="shared" si="53"/>
        <v>0</v>
      </c>
      <c r="N141" s="142">
        <f t="shared" si="53"/>
        <v>0</v>
      </c>
      <c r="O141" s="142">
        <f t="shared" si="53"/>
        <v>0</v>
      </c>
      <c r="P141" s="142">
        <f t="shared" si="53"/>
        <v>0</v>
      </c>
      <c r="Q141" s="142">
        <f t="shared" si="53"/>
        <v>0</v>
      </c>
      <c r="R141" s="142">
        <f t="shared" si="53"/>
        <v>0</v>
      </c>
      <c r="S141" s="142">
        <f t="shared" si="53"/>
        <v>0</v>
      </c>
      <c r="T141" s="142">
        <f t="shared" si="53"/>
        <v>0</v>
      </c>
      <c r="U141" s="142"/>
      <c r="V141" s="142"/>
      <c r="W141" s="142"/>
      <c r="X141" s="142"/>
      <c r="Y141" s="142">
        <f t="shared" si="53"/>
        <v>0</v>
      </c>
      <c r="Z141" s="142">
        <f t="shared" si="53"/>
        <v>0</v>
      </c>
      <c r="AA141" s="142">
        <f t="shared" si="53"/>
        <v>0</v>
      </c>
      <c r="AB141" s="142">
        <f t="shared" si="53"/>
        <v>0</v>
      </c>
      <c r="AC141" s="142">
        <f t="shared" si="53"/>
        <v>0</v>
      </c>
      <c r="AD141" s="142">
        <f t="shared" si="53"/>
        <v>0</v>
      </c>
      <c r="AE141" s="142">
        <f t="shared" si="53"/>
        <v>0</v>
      </c>
      <c r="AF141" s="142">
        <f t="shared" si="53"/>
        <v>0</v>
      </c>
      <c r="AG141" s="142">
        <f t="shared" si="53"/>
        <v>0</v>
      </c>
      <c r="AH141" s="142">
        <f t="shared" si="53"/>
        <v>0</v>
      </c>
      <c r="AI141" s="142">
        <f t="shared" si="53"/>
        <v>0</v>
      </c>
      <c r="AJ141" s="142">
        <f t="shared" si="53"/>
        <v>0</v>
      </c>
      <c r="AK141" s="142">
        <f t="shared" si="53"/>
        <v>0</v>
      </c>
      <c r="AL141" s="142">
        <f t="shared" si="53"/>
        <v>0</v>
      </c>
      <c r="AM141" s="142">
        <f t="shared" si="53"/>
        <v>0</v>
      </c>
      <c r="AN141" s="142">
        <f t="shared" si="53"/>
        <v>0</v>
      </c>
      <c r="AO141" s="142">
        <f t="shared" si="53"/>
        <v>0</v>
      </c>
    </row>
    <row r="142" spans="1:41" ht="37.5" customHeight="1"/>
    <row r="143" spans="1:41" ht="37.5" customHeight="1"/>
    <row r="144" spans="1:41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</sheetData>
  <mergeCells count="38">
    <mergeCell ref="M131:P131"/>
    <mergeCell ref="Q131:T131"/>
    <mergeCell ref="U131:X131"/>
    <mergeCell ref="Y131:AB131"/>
    <mergeCell ref="B100:B106"/>
    <mergeCell ref="B107:B113"/>
    <mergeCell ref="B114:B120"/>
    <mergeCell ref="B121:B127"/>
    <mergeCell ref="E131:H131"/>
    <mergeCell ref="I131:L131"/>
    <mergeCell ref="B93:B99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:B15"/>
    <mergeCell ref="D1:AA1"/>
    <mergeCell ref="D2:AA2"/>
    <mergeCell ref="D3:AA3"/>
    <mergeCell ref="D4:AA4"/>
    <mergeCell ref="D5:AA5"/>
    <mergeCell ref="B6:B8"/>
    <mergeCell ref="C6:C8"/>
    <mergeCell ref="D6:D8"/>
    <mergeCell ref="E6:AB6"/>
    <mergeCell ref="E7:H7"/>
    <mergeCell ref="I7:L7"/>
    <mergeCell ref="M7:P7"/>
    <mergeCell ref="Q7:T7"/>
    <mergeCell ref="U7:X7"/>
    <mergeCell ref="Y7:AB7"/>
  </mergeCells>
  <pageMargins left="0.31496062992125984" right="0.31496062992125984" top="0.35433070866141736" bottom="0.35433070866141736" header="0.31496062992125984" footer="0.31496062992125984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2011</vt:lpstr>
      <vt:lpstr>2012</vt:lpstr>
      <vt:lpstr>2013</vt:lpstr>
      <vt:lpstr>2014</vt:lpstr>
      <vt:lpstr>2015</vt:lpstr>
      <vt:lpstr>'2011'!Área_de_impresión</vt:lpstr>
      <vt:lpstr>'2011'!Títulos_a_imprimir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Naela Martínez Vázquez</dc:creator>
  <cp:lastModifiedBy>Jesus Alberto Nuñez Mendoza</cp:lastModifiedBy>
  <cp:lastPrinted>2016-02-12T16:12:29Z</cp:lastPrinted>
  <dcterms:created xsi:type="dcterms:W3CDTF">2011-05-11T17:09:59Z</dcterms:created>
  <dcterms:modified xsi:type="dcterms:W3CDTF">2016-02-12T16:26:41Z</dcterms:modified>
</cp:coreProperties>
</file>